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. 19, 21 " sheetId="1" r:id="rId1"/>
    <sheet name="п.20" sheetId="2" r:id="rId2"/>
  </sheets>
  <externalReferences>
    <externalReference r:id="rId3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'п. 19, 21 '!$G$69:$L$69</definedName>
    <definedName name="List01_flag_index_2">'п. 19, 21 '!$G$71:$L$71</definedName>
    <definedName name="_xlnm.Print_Titles" localSheetId="0">'п. 19, 21 '!$24:$27</definedName>
    <definedName name="_xlnm.Print_Area" localSheetId="0">'п. 19, 21 '!$A$1:$L$211</definedName>
    <definedName name="_xlnm.Print_Area" localSheetId="1">п.20!$D$1:$Q$22</definedName>
  </definedNames>
  <calcPr calcId="125725"/>
</workbook>
</file>

<file path=xl/calcChain.xml><?xml version="1.0" encoding="utf-8"?>
<calcChain xmlns="http://schemas.openxmlformats.org/spreadsheetml/2006/main">
  <c r="P10" i="2"/>
  <c r="O10"/>
  <c r="N10"/>
  <c r="M10"/>
  <c r="L10"/>
  <c r="K10"/>
  <c r="J10"/>
  <c r="I10"/>
  <c r="H10"/>
  <c r="G10"/>
  <c r="I201" i="1"/>
  <c r="H201"/>
  <c r="G201"/>
  <c r="I200"/>
  <c r="H200"/>
  <c r="G200"/>
  <c r="G122"/>
  <c r="K121"/>
  <c r="K120"/>
  <c r="K119"/>
  <c r="G119"/>
  <c r="K118"/>
  <c r="I118"/>
  <c r="H118"/>
  <c r="G118"/>
  <c r="G112"/>
  <c r="G86"/>
  <c r="H81"/>
  <c r="G81"/>
  <c r="H80"/>
  <c r="G80"/>
  <c r="J75"/>
  <c r="I74"/>
  <c r="H74"/>
  <c r="K72"/>
  <c r="J72"/>
  <c r="I72"/>
  <c r="H72"/>
  <c r="G72"/>
  <c r="J63"/>
  <c r="I63"/>
  <c r="I62" s="1"/>
  <c r="H63"/>
  <c r="G63"/>
  <c r="G62" s="1"/>
  <c r="K62"/>
  <c r="J62"/>
  <c r="H62"/>
  <c r="K59"/>
  <c r="J59"/>
  <c r="I59"/>
  <c r="H59"/>
  <c r="G59"/>
  <c r="J57"/>
  <c r="H57"/>
  <c r="K56"/>
  <c r="K57" s="1"/>
  <c r="K30" s="1"/>
  <c r="J56"/>
  <c r="I56"/>
  <c r="I57" s="1"/>
  <c r="I30" s="1"/>
  <c r="H56"/>
  <c r="G56"/>
  <c r="G57" s="1"/>
  <c r="G30" s="1"/>
  <c r="K53"/>
  <c r="J53"/>
  <c r="J52" s="1"/>
  <c r="I53"/>
  <c r="H53"/>
  <c r="G53"/>
  <c r="K52"/>
  <c r="I52"/>
  <c r="G52"/>
  <c r="H51"/>
  <c r="H52" s="1"/>
  <c r="D49"/>
  <c r="D48"/>
  <c r="D47"/>
  <c r="D46"/>
  <c r="K45"/>
  <c r="J45"/>
  <c r="I45"/>
  <c r="H45"/>
  <c r="G45"/>
  <c r="D44"/>
  <c r="D43"/>
  <c r="D42"/>
  <c r="D41"/>
  <c r="D40"/>
  <c r="K39"/>
  <c r="J39"/>
  <c r="I39"/>
  <c r="H39"/>
  <c r="G39"/>
  <c r="D38"/>
  <c r="K32"/>
  <c r="J32"/>
  <c r="I32"/>
  <c r="H32"/>
  <c r="G32"/>
  <c r="G31"/>
  <c r="J30"/>
  <c r="H30"/>
  <c r="K28"/>
  <c r="J28"/>
  <c r="I28"/>
  <c r="H28"/>
  <c r="G28"/>
  <c r="K27"/>
  <c r="J27"/>
  <c r="I27"/>
  <c r="H27"/>
  <c r="G27"/>
  <c r="D11"/>
  <c r="D10"/>
  <c r="D9"/>
  <c r="D8"/>
  <c r="K7"/>
  <c r="J7"/>
  <c r="I7"/>
  <c r="H7"/>
  <c r="G7"/>
  <c r="D6"/>
  <c r="O69"/>
  <c r="O71"/>
  <c r="G77" l="1"/>
  <c r="I77"/>
  <c r="I211" s="1"/>
  <c r="K77"/>
  <c r="K211" s="1"/>
  <c r="H77"/>
  <c r="H211" s="1"/>
  <c r="J77"/>
  <c r="J211" s="1"/>
</calcChain>
</file>

<file path=xl/sharedStrings.xml><?xml version="1.0" encoding="utf-8"?>
<sst xmlns="http://schemas.openxmlformats.org/spreadsheetml/2006/main" count="863" uniqueCount="348">
  <si>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</si>
  <si>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</si>
  <si>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</si>
  <si>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</si>
  <si>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</si>
  <si>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</si>
  <si>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</si>
  <si>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</si>
  <si>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</si>
  <si>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</si>
  <si>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</si>
  <si>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</si>
  <si>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</si>
  <si>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</si>
  <si>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</si>
  <si>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</si>
  <si>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</si>
  <si>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</si>
  <si>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</si>
  <si>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</si>
  <si>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</si>
  <si>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</si>
  <si>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</si>
  <si>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Прочие котельные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</si>
  <si>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Котельная Т-6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</si>
  <si>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Котельная Т-15</t>
  </si>
  <si>
    <t>Вид деятельности:_x000D_
  - Производство. Теплоноситель; Передача. Теплоноситель; Сбыт.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</si>
  <si>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Вид деятельности:_x000D_
  - Передача. Тепловая энергия; Передача.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</si>
  <si>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</si>
  <si>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</si>
  <si>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</si>
  <si>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</si>
  <si>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</si>
  <si>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</si>
  <si>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</si>
  <si>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теплоснабжения.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</si>
  <si>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</si>
  <si>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</si>
  <si>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</si>
  <si>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</si>
  <si>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</si>
  <si>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</si>
  <si>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Указываются суммарные расходы на приобретение топлива всех видов.</t>
  </si>
  <si>
    <t>3.2.0</t>
  </si>
  <si>
    <t>3.2.1</t>
  </si>
  <si>
    <t>О</t>
  </si>
  <si>
    <t>газ природный по регулируемой цене</t>
  </si>
  <si>
    <t/>
  </si>
  <si>
    <t>тыс м3</t>
  </si>
  <si>
    <t>Прямые договора без торгов</t>
  </si>
  <si>
    <t>3.2.2</t>
  </si>
  <si>
    <t>мазут</t>
  </si>
  <si>
    <t>тонны</t>
  </si>
  <si>
    <t>Торги/аукционы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</si>
  <si>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</si>
  <si>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</si>
  <si>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</si>
  <si>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</si>
  <si>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</si>
  <si>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</si>
  <si>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</si>
  <si>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</si>
  <si>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</si>
  <si>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</si>
  <si>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</si>
  <si>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</si>
  <si>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</si>
  <si>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</si>
  <si>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</si>
  <si>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</si>
  <si>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</si>
  <si>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</si>
  <si>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</si>
  <si>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</si>
  <si>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</si>
  <si>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</si>
  <si>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</si>
  <si>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</si>
  <si>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</si>
  <si>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</si>
  <si>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</si>
  <si>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Указывается общая сумма общепроизводственных расходов.</t>
  </si>
  <si>
    <t>3.12.1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</si>
  <si>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</si>
  <si>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</si>
  <si>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3.12.2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</si>
  <si>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</si>
  <si>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</si>
  <si>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3.13</t>
  </si>
  <si>
    <t>Общехозяйственные расходы, в том числе:</t>
  </si>
  <si>
    <t>Указывается общая сумма общехозяйственных расходов.</t>
  </si>
  <si>
    <t>3.13.1</t>
  </si>
  <si>
    <t>Указываются расходы на текущий ремонт, отнесенные к общехозяйственным расходам.</t>
  </si>
  <si>
    <t>3.13.2</t>
  </si>
  <si>
    <t>Указываются расходы на капитальный ремонт, отнесенные к общехозяйственным расходам.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</si>
  <si>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</si>
  <si>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</si>
  <si>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</si>
  <si>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</si>
  <si>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</si>
  <si>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</si>
  <si>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теплоснабжения.</t>
  </si>
  <si>
    <t>3.15.0</t>
  </si>
  <si>
    <t>3.15.1</t>
  </si>
  <si>
    <t>расходы на содержание автотранспортного цеха</t>
  </si>
  <si>
    <t>3.15.2</t>
  </si>
  <si>
    <t>прочие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</si>
  <si>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</si>
  <si>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</si>
  <si>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</si>
  <si>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</si>
  <si>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</si>
  <si>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</si>
  <si>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</si>
  <si>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</si>
  <si>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</si>
  <si>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</si>
  <si>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Указывается общее изменение стоимости основных фондов.</t>
  </si>
  <si>
    <t>6.1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</si>
  <si>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</si>
  <si>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</si>
  <si>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6.1.1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</si>
  <si>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</si>
  <si>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</si>
  <si>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6.1.2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</si>
  <si>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</si>
  <si>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</si>
  <si>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</si>
  <si>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</si>
  <si>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</si>
  <si>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</si>
  <si>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</si>
  <si>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https://portal.eias.ru/Portal/DownloadPage.aspx?type=12&amp;guid=478fe4ab-a64e-450c-9525-f6acf60e8ab2</t>
  </si>
  <si>
    <t>Указывается ссылка на документ, предварительно загруженный в хранилище файлов ФГИС ЕИАС.
Регулируемыми организациями информация раскрывается в случае, если выручка от регулируемых видов деятельности превышает 80 процентов совокупной выручки за отчетный год.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</si>
  <si>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</si>
  <si>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</si>
  <si>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Указывается суммарная установленная тепловая мощность объектов основных фондов, используемых для осуществления теплоснабжения.
Регулируемыми организациями указывается информация по объектам, используемым для осуществления регулируемых видов деятельности.</t>
  </si>
  <si>
    <t>8.0</t>
  </si>
  <si>
    <t>8.1</t>
  </si>
  <si>
    <t>Котельная Т-1</t>
  </si>
  <si>
    <t>8.2</t>
  </si>
  <si>
    <t>Котельная Т-2</t>
  </si>
  <si>
    <t>8.3</t>
  </si>
  <si>
    <t>Котельная Т-3</t>
  </si>
  <si>
    <t>8.4</t>
  </si>
  <si>
    <t>Котельная Т-4</t>
  </si>
  <si>
    <t>8.5</t>
  </si>
  <si>
    <t>Котельная Т-6</t>
  </si>
  <si>
    <t>8.6</t>
  </si>
  <si>
    <t>Котельная Т-8</t>
  </si>
  <si>
    <t>8.7</t>
  </si>
  <si>
    <t>Котельная Т-9</t>
  </si>
  <si>
    <t>8.8</t>
  </si>
  <si>
    <t>Котельная Т-10</t>
  </si>
  <si>
    <t>8.9</t>
  </si>
  <si>
    <t>Котельная Т-11</t>
  </si>
  <si>
    <t>8.10</t>
  </si>
  <si>
    <t>Котельная Т-13</t>
  </si>
  <si>
    <t>8.11</t>
  </si>
  <si>
    <t>Котельная Т-17</t>
  </si>
  <si>
    <t>8.12</t>
  </si>
  <si>
    <t>Котельная Т-18</t>
  </si>
  <si>
    <t>8.13</t>
  </si>
  <si>
    <t>Котельная Т-20</t>
  </si>
  <si>
    <t>8.14</t>
  </si>
  <si>
    <t>Котельная Т-21</t>
  </si>
  <si>
    <t>8.15</t>
  </si>
  <si>
    <t>Котельная Т-22</t>
  </si>
  <si>
    <t>8.16</t>
  </si>
  <si>
    <t>Котельная Т-23</t>
  </si>
  <si>
    <t>8.17</t>
  </si>
  <si>
    <t>Котельная Т-25</t>
  </si>
  <si>
    <t>8.18</t>
  </si>
  <si>
    <t>Котельная Т-26</t>
  </si>
  <si>
    <t>8.19</t>
  </si>
  <si>
    <t>Котельная Т-27</t>
  </si>
  <si>
    <t>8.20</t>
  </si>
  <si>
    <t>Котельная Т-28</t>
  </si>
  <si>
    <t>8.21</t>
  </si>
  <si>
    <t>Котельная Т-41</t>
  </si>
  <si>
    <t>8.22</t>
  </si>
  <si>
    <t>Котельная Т-43</t>
  </si>
  <si>
    <t>8.23</t>
  </si>
  <si>
    <t>Котельная Т-44</t>
  </si>
  <si>
    <t>Добавить источник тепловой энергии</t>
  </si>
  <si>
    <t>В случае наличия нескольких источников тепловой энергии установленная тепловая мощность по каждому из них указывается в отдельных строках.</t>
  </si>
  <si>
    <t>9</t>
  </si>
  <si>
    <t>Тепловая нагрузка по договорам теплоснабжения</t>
  </si>
  <si>
    <t>Регулируемыми организациями указывается информация по договорам, заключенным в рамках осуществления регулируемых видов деятельности</t>
  </si>
  <si>
    <t>10</t>
  </si>
  <si>
    <t>Объем вырабатываемой тепловой энергии</t>
  </si>
  <si>
    <t>тыс. Гкал</t>
  </si>
  <si>
    <t>Регулируемыми организациями указывается информация тепловой энергии, выработанной в рамках осуществления регулируемых видов деятельности.</t>
  </si>
  <si>
    <t>10.1</t>
  </si>
  <si>
    <t>Объем приобретаемой тепловой энергии</t>
  </si>
  <si>
    <t>Информация указывается только едиными теплоснабжающими организациями.</t>
  </si>
  <si>
    <t>11</t>
  </si>
  <si>
    <t xml:space="preserve">Объем тепловой энергии, отпускаемой потребителям </t>
  </si>
  <si>
    <t>Указывается общий объем тепловой энергии, отпускаемой потребителям.
Регулируемыми организациями указывается информация по договорам, заключенным в рамках осуществления регулируемых видов деятельности.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</si>
  <si>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</si>
  <si>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</si>
  <si>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</si>
  <si>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</si>
  <si>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</si>
  <si>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</si>
  <si>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</si>
  <si>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</si>
  <si>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</si>
  <si>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</si>
  <si>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</si>
  <si>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</si>
  <si>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</si>
  <si>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</si>
  <si>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</si>
  <si>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</si>
  <si>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</si>
  <si>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</si>
  <si>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</si>
  <si>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</si>
  <si>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</si>
  <si>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</si>
  <si>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целом.</t>
  </si>
  <si>
    <t>16.0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</si>
  <si>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</si>
  <si>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</si>
  <si>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</si>
  <si>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</si>
  <si>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</si>
  <si>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</si>
  <si>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</si>
  <si>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</si>
  <si>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</si>
  <si>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</si>
  <si>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</si>
  <si>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</si>
  <si>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</si>
  <si>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</si>
  <si>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</si>
  <si>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</si>
  <si>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</si>
  <si>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</si>
  <si>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</si>
  <si>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</si>
  <si>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</si>
  <si>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</si>
  <si>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строках.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</si>
  <si>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</si>
  <si>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</si>
  <si>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целом.
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</si>
  <si>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17.0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</si>
  <si>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</si>
  <si>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</si>
  <si>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</si>
  <si>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</si>
  <si>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</si>
  <si>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</si>
  <si>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</si>
  <si>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</si>
  <si>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</si>
  <si>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</si>
  <si>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</si>
  <si>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</si>
  <si>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</si>
  <si>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</si>
  <si>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</si>
  <si>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</si>
  <si>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</si>
  <si>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</si>
  <si>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</si>
  <si>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</si>
  <si>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</si>
  <si>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</si>
  <si>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В случае наличия нескольких источников тепловой энергии плановый удельный расход условного топлива по каждому из них указывается в отдельных строках.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</si>
  <si>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</si>
  <si>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</si>
  <si>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Регулируемыми организациями указывается информация с распределением по источникам тепловой энергии, используемым для осуществления регулируемых видов деятельности.</t>
  </si>
  <si>
    <t>18.0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</si>
  <si>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</si>
  <si>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</si>
  <si>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</si>
  <si>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</si>
  <si>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</si>
  <si>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</si>
  <si>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</si>
  <si>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</si>
  <si>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</si>
  <si>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</si>
  <si>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</si>
  <si>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</si>
  <si>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</si>
  <si>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</si>
  <si>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</si>
  <si>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</si>
  <si>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</si>
  <si>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</si>
  <si>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</si>
  <si>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</si>
  <si>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</si>
  <si>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</si>
  <si>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</si>
  <si>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строках.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</si>
  <si>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</si>
  <si>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</si>
  <si>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</si>
  <si>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Регулируемыми организациями указывается информация по договорам, заключенным в рамках осуществления регулируемой деятельности.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</si>
  <si>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</si>
  <si>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</si>
  <si>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</si>
  <si>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</si>
  <si>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</si>
  <si>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Указывается ссылка на документ, предварительно загруженный в хранилище файлов ФГИС ЕИАС.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</si>
  <si>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</si>
  <si>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</si>
  <si>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</si>
  <si>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</si>
  <si>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</si>
  <si>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</si>
  <si>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t>Инвестиционная программа, утвержденная в установленном порядке отсутствует.</t>
  </si>
  <si>
    <t>Информация об основных показателях финансово-хозяйственной деятельности МУП г. Астрахани "Коммунэнерго" за 2021 год,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деятельности.</t>
  </si>
  <si>
    <t>Информация, подлежащая раскрытию</t>
  </si>
  <si>
    <t>Ссылка на документ</t>
  </si>
  <si>
    <t>Количество аварий на тепловых сетях</t>
  </si>
  <si>
    <t>ед. на км</t>
  </si>
  <si>
    <t>Указывается количество любых нарушений на тепловых сетях в расчете на один километр трубопровода.</t>
  </si>
  <si>
    <t>Количество аварий на источниках тепловой энергии</t>
  </si>
  <si>
    <t>ед. на источник</t>
  </si>
  <si>
    <t>Указывается количество любых нарушений на источниках тепловой энергии</t>
  </si>
  <si>
    <t>Показатели надежности и качества, установленные в соответствии с законодательством Российской Федерации</t>
  </si>
  <si>
    <t>Не утверждены</t>
  </si>
  <si>
    <t>В колонке «Ссылка на документ» указывается материал в виде ссылки на документ, содержащий информацию об установленных показателях надежности и качества, предварительно загруженный в хранилище данных ФГИС ЕИАС.
В случае, если показатели надежности и качества не утверждены в колонке «Информация» указывается «Не утверждены».
Информация в данной строке не указывается теплоснабжающими организациями, теплосетевыми организациями в ценовых зонах теплоснабжения.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</si>
  <si>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</si>
  <si>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Информация в строках 4.1 - 4.3 указывается в случае, если организация имеет статус единой теплоснабжающей организации.</t>
  </si>
  <si>
    <t>4.1</t>
  </si>
  <si>
    <t>количество составленных актов, подтверждающих факт превышения разрешенных отклонений значений параметров,</t>
  </si>
  <si>
    <t>шт.</t>
  </si>
  <si>
    <t>4.2</t>
  </si>
  <si>
    <t>средняя продолжительность устранения превышения разрешенных отклонений значений параметров</t>
  </si>
  <si>
    <t>дн.</t>
  </si>
  <si>
    <t>4.3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</si>
  <si>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</si>
  <si>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Доля числа исполненных в срок договоров о подключении</t>
  </si>
  <si>
    <t>%</t>
  </si>
  <si>
    <t>Указывается процент общего количества заключенных договоров о подключении (технологическом присоединении).
Информация в данной строке не указывается теплоснабжающими организациями, теплосетевыми организациями в ценовых зонах теплоснабжения.</t>
  </si>
  <si>
    <t>Средняя продолжительность рассмотрения заявлений о подключении</t>
  </si>
  <si>
    <t>Информация в данной строке не указывается теплоснабжающими организациями, теплосетевыми организациями в ценовых зонах теплоснабжения.</t>
  </si>
  <si>
    <t xml:space="preserve">Едиными теплоснабжающими организациями, теплоснабжающими и теплосетевыми организациями в ценовых зонах теплоснабжения указывается информация об основных потребительских </t>
  </si>
  <si>
    <t>характеристиках товаров и услуг, поставляемых и оказываемых этими организациями в ценовых зонах теплоснабжения.</t>
  </si>
  <si>
    <t xml:space="preserve">Информация об основных потребительских характеристиках регулируемых услуг МУП г. Астрахани "Коммунэнерго" </t>
  </si>
</sst>
</file>

<file path=xl/styles.xml><?xml version="1.0" encoding="utf-8"?>
<styleSheet xmlns="http://schemas.openxmlformats.org/spreadsheetml/2006/main">
  <numFmts count="1">
    <numFmt numFmtId="164" formatCode="#,##0.000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b/>
      <sz val="14"/>
      <name val="Tahoma"/>
      <family val="2"/>
      <charset val="204"/>
    </font>
    <font>
      <b/>
      <sz val="14"/>
      <name val="Franklin Gothic Medium"/>
      <family val="2"/>
      <charset val="204"/>
    </font>
    <font>
      <sz val="15"/>
      <name val="Tahoma"/>
      <family val="2"/>
      <charset val="204"/>
    </font>
    <font>
      <sz val="8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4" fillId="0" borderId="0" applyBorder="0">
      <alignment vertical="top"/>
    </xf>
    <xf numFmtId="49" fontId="17" fillId="6" borderId="0" applyBorder="0">
      <alignment vertical="top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Border="0">
      <alignment horizontal="center" vertical="center" wrapText="1"/>
    </xf>
  </cellStyleXfs>
  <cellXfs count="143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12" fillId="0" borderId="0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2" fillId="0" borderId="1" xfId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3"/>
    </xf>
    <xf numFmtId="4" fontId="12" fillId="0" borderId="1" xfId="1" applyNumberFormat="1" applyFont="1" applyFill="1" applyBorder="1" applyAlignment="1" applyProtection="1">
      <alignment horizontal="right" vertical="center" wrapText="1"/>
    </xf>
    <xf numFmtId="49" fontId="15" fillId="0" borderId="0" xfId="1" applyNumberFormat="1" applyFont="1" applyFill="1" applyBorder="1" applyAlignment="1" applyProtection="1">
      <alignment horizontal="center" vertical="top" wrapText="1"/>
    </xf>
    <xf numFmtId="0" fontId="15" fillId="0" borderId="0" xfId="1" applyFont="1" applyFill="1" applyAlignment="1" applyProtection="1">
      <alignment horizontal="center" vertical="center" wrapTex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6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0" fontId="13" fillId="0" borderId="1" xfId="1" applyFont="1" applyFill="1" applyBorder="1" applyAlignment="1" applyProtection="1">
      <alignment horizontal="left" vertical="center" wrapText="1" indent="2"/>
    </xf>
    <xf numFmtId="49" fontId="12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8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6" fillId="5" borderId="7" xfId="4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18" fillId="3" borderId="1" xfId="7" applyNumberFormat="1" applyFill="1" applyBorder="1" applyAlignment="1" applyProtection="1">
      <alignment horizontal="left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/>
    </xf>
    <xf numFmtId="0" fontId="12" fillId="0" borderId="11" xfId="1" applyFont="1" applyFill="1" applyBorder="1" applyAlignment="1" applyProtection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top" wrapText="1"/>
    </xf>
    <xf numFmtId="0" fontId="4" fillId="0" borderId="0" xfId="8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vertical="top" wrapText="1"/>
    </xf>
    <xf numFmtId="0" fontId="4" fillId="0" borderId="0" xfId="3" applyFont="1" applyFill="1" applyBorder="1" applyAlignment="1" applyProtection="1">
      <alignment horizontal="left" vertical="top" wrapText="1"/>
    </xf>
    <xf numFmtId="49" fontId="11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9" fontId="18" fillId="3" borderId="4" xfId="7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1" applyFont="1" applyFill="1" applyBorder="1" applyAlignment="1" applyProtection="1">
      <alignment vertical="center" wrapText="1"/>
    </xf>
    <xf numFmtId="49" fontId="18" fillId="3" borderId="4" xfId="7" applyNumberForma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4" fontId="4" fillId="0" borderId="4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49" fontId="18" fillId="0" borderId="4" xfId="7" applyNumberFormat="1" applyFill="1" applyBorder="1" applyAlignment="1" applyProtection="1">
      <alignment horizontal="left" vertical="center" wrapText="1"/>
    </xf>
    <xf numFmtId="0" fontId="23" fillId="0" borderId="0" xfId="1" applyFont="1" applyFill="1" applyAlignment="1" applyProtection="1">
      <alignment vertical="top"/>
    </xf>
    <xf numFmtId="0" fontId="23" fillId="0" borderId="0" xfId="1" applyFont="1" applyFill="1" applyAlignment="1" applyProtection="1">
      <alignment vertical="center" wrapText="1"/>
    </xf>
    <xf numFmtId="0" fontId="19" fillId="0" borderId="0" xfId="1" applyFont="1" applyFill="1" applyAlignment="1" applyProtection="1">
      <alignment vertical="top" wrapText="1"/>
    </xf>
    <xf numFmtId="0" fontId="4" fillId="0" borderId="0" xfId="1" applyFont="1" applyFill="1" applyAlignment="1" applyProtection="1">
      <alignment vertical="top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top" wrapText="1"/>
    </xf>
    <xf numFmtId="0" fontId="20" fillId="0" borderId="0" xfId="2" applyFont="1" applyBorder="1" applyAlignment="1">
      <alignment horizontal="center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center" vertical="center" wrapText="1"/>
    </xf>
    <xf numFmtId="49" fontId="13" fillId="0" borderId="1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top" wrapText="1"/>
    </xf>
    <xf numFmtId="0" fontId="20" fillId="0" borderId="0" xfId="1" applyFont="1" applyFill="1" applyBorder="1" applyAlignment="1" applyProtection="1">
      <alignment horizontal="center" vertical="center" wrapText="1"/>
    </xf>
    <xf numFmtId="0" fontId="4" fillId="0" borderId="12" xfId="3" applyFont="1" applyFill="1" applyBorder="1" applyAlignment="1" applyProtection="1">
      <alignment horizontal="center" vertical="center" wrapText="1"/>
    </xf>
    <xf numFmtId="0" fontId="4" fillId="0" borderId="13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2" xfId="3" applyFont="1" applyFill="1" applyBorder="1" applyAlignment="1" applyProtection="1">
      <alignment horizontal="left" vertical="top" wrapText="1"/>
    </xf>
  </cellXfs>
  <cellStyles count="9">
    <cellStyle name="Гиперссылка" xfId="7" builtinId="8"/>
    <cellStyle name="Заголовок" xf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6;&#1074;&#1072;&#1103;%20&#1087;&#1072;&#1087;&#1082;&#1072;/&#1064;&#1072;&#1073;&#1083;&#1086;&#1085;&#1099;/OPEN.INFO.BALANCE.WARM/2021/FAS.JKH.OPEN.INFO.BALANCE.WARM(v2.0)%20&#1060;&#1072;&#1082;&#1090;%202021%20(&#1058;&#1069;,%20&#1058;&#1053;,%20&#1091;&#1089;&#1083;&#1091;&#1075;&#1080;%20&#1087;&#1086;%20&#1087;&#1077;&#1088;&#1077;&#1076;&#1072;&#1095;&#1077;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18.03.2022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77"/>
  <sheetViews>
    <sheetView tabSelected="1" topLeftCell="D20" zoomScaleNormal="100" workbookViewId="0">
      <selection activeCell="E211" sqref="E211:G211"/>
    </sheetView>
  </sheetViews>
  <sheetFormatPr defaultRowHeight="10.5" customHeight="1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30.42578125" style="15" customWidth="1"/>
    <col min="8" max="8" width="31" style="15" customWidth="1"/>
    <col min="9" max="9" width="29.42578125" style="15" customWidth="1"/>
    <col min="10" max="10" width="29.140625" style="15" customWidth="1"/>
    <col min="11" max="11" width="28.7109375" style="15" customWidth="1"/>
    <col min="12" max="12" width="93.42578125" style="15" customWidth="1"/>
    <col min="13" max="14" width="3.7109375" style="2" customWidth="1"/>
    <col min="15" max="15" width="3.7109375" style="4" customWidth="1"/>
    <col min="16" max="19" width="3.7109375" style="2" customWidth="1"/>
    <col min="20" max="20" width="10.5703125" style="4" customWidth="1"/>
    <col min="21" max="21" width="34.7109375" style="2" customWidth="1"/>
    <col min="22" max="22" width="9.42578125" style="2" customWidth="1"/>
    <col min="23" max="23" width="9.140625" style="12"/>
    <col min="24" max="28" width="9.140625" style="2"/>
    <col min="29" max="33" width="9.140625" style="13"/>
    <col min="34" max="16384" width="9.140625" style="15"/>
  </cols>
  <sheetData>
    <row r="1" spans="1:33" s="2" customFormat="1" ht="10.5" hidden="1" customHeight="1">
      <c r="A1" s="1"/>
      <c r="C1" s="3"/>
      <c r="G1" s="2">
        <v>4</v>
      </c>
      <c r="H1" s="2">
        <v>5</v>
      </c>
      <c r="I1" s="2">
        <v>6</v>
      </c>
      <c r="J1" s="2">
        <v>7</v>
      </c>
      <c r="K1" s="2">
        <v>8</v>
      </c>
      <c r="O1" s="4"/>
      <c r="T1" s="4"/>
    </row>
    <row r="2" spans="1:33" s="2" customFormat="1" ht="22.5" hidden="1">
      <c r="A2" s="1"/>
      <c r="C2" s="5"/>
      <c r="D2" s="6"/>
      <c r="E2" s="7"/>
      <c r="F2" s="8" t="s">
        <v>0</v>
      </c>
      <c r="G2" s="9"/>
      <c r="H2" s="9"/>
      <c r="I2" s="9"/>
      <c r="J2" s="9"/>
      <c r="K2" s="9"/>
      <c r="L2" s="10" t="s">
        <v>1</v>
      </c>
      <c r="M2" s="11"/>
      <c r="O2" s="4"/>
      <c r="T2" s="4"/>
      <c r="W2" s="12"/>
      <c r="AC2" s="13"/>
      <c r="AD2" s="13"/>
      <c r="AE2" s="13"/>
      <c r="AF2" s="13"/>
      <c r="AG2" s="13"/>
    </row>
    <row r="3" spans="1:33" ht="10.5" hidden="1" customHeight="1"/>
    <row r="4" spans="1:33" ht="22.5" hidden="1">
      <c r="C4" s="16"/>
      <c r="D4" s="17"/>
      <c r="E4" s="7"/>
      <c r="F4" s="8" t="s">
        <v>2</v>
      </c>
      <c r="G4" s="18"/>
      <c r="H4" s="18"/>
      <c r="I4" s="18"/>
      <c r="J4" s="18"/>
      <c r="K4" s="18"/>
      <c r="L4" s="19" t="s">
        <v>3</v>
      </c>
      <c r="M4" s="11"/>
    </row>
    <row r="5" spans="1:33" ht="10.5" hidden="1" customHeight="1"/>
    <row r="6" spans="1:33" ht="22.5" hidden="1">
      <c r="A6" s="124"/>
      <c r="B6" s="4" t="s">
        <v>4</v>
      </c>
      <c r="C6" s="16"/>
      <c r="D6" s="20">
        <f>A6</f>
        <v>0</v>
      </c>
      <c r="E6" s="21"/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  <c r="L6" s="19" t="s">
        <v>6</v>
      </c>
      <c r="M6" s="11"/>
    </row>
    <row r="7" spans="1:33" s="2" customFormat="1" ht="11.25" hidden="1">
      <c r="A7" s="124"/>
      <c r="C7" s="22"/>
      <c r="D7" s="23"/>
      <c r="E7" s="24" t="s">
        <v>7</v>
      </c>
      <c r="F7" s="25"/>
      <c r="G7" s="25">
        <f>G8*G9+G10</f>
        <v>0</v>
      </c>
      <c r="H7" s="25">
        <f>H8*H9+H10</f>
        <v>0</v>
      </c>
      <c r="I7" s="25">
        <f>I8*I9+I10</f>
        <v>0</v>
      </c>
      <c r="J7" s="25">
        <f>J8*J9+J10</f>
        <v>0</v>
      </c>
      <c r="K7" s="25">
        <f>K8*K9+K10</f>
        <v>0</v>
      </c>
      <c r="L7" s="26"/>
      <c r="M7" s="4"/>
      <c r="O7" s="4"/>
      <c r="T7" s="4"/>
    </row>
    <row r="8" spans="1:33" ht="22.5" hidden="1">
      <c r="A8" s="124"/>
      <c r="C8" s="16"/>
      <c r="D8" s="20" t="str">
        <f>A6&amp;".1"</f>
        <v>.1</v>
      </c>
      <c r="E8" s="27" t="s">
        <v>8</v>
      </c>
      <c r="F8" s="28"/>
      <c r="G8" s="9"/>
      <c r="H8" s="9"/>
      <c r="I8" s="9"/>
      <c r="J8" s="9"/>
      <c r="K8" s="9"/>
      <c r="L8" s="19" t="s">
        <v>9</v>
      </c>
      <c r="M8" s="11"/>
    </row>
    <row r="9" spans="1:33" ht="18.75" hidden="1">
      <c r="A9" s="124"/>
      <c r="C9" s="16"/>
      <c r="D9" s="20" t="str">
        <f>A6&amp;".2"</f>
        <v>.2</v>
      </c>
      <c r="E9" s="27" t="s">
        <v>10</v>
      </c>
      <c r="F9" s="8" t="s">
        <v>0</v>
      </c>
      <c r="G9" s="9"/>
      <c r="H9" s="9"/>
      <c r="I9" s="9"/>
      <c r="J9" s="9"/>
      <c r="K9" s="9"/>
      <c r="L9" s="19"/>
      <c r="M9" s="11"/>
    </row>
    <row r="10" spans="1:33" ht="18.75" hidden="1">
      <c r="A10" s="124"/>
      <c r="C10" s="16"/>
      <c r="D10" s="20" t="str">
        <f>A6&amp;".3"</f>
        <v>.3</v>
      </c>
      <c r="E10" s="27" t="s">
        <v>11</v>
      </c>
      <c r="F10" s="8" t="s">
        <v>0</v>
      </c>
      <c r="G10" s="9"/>
      <c r="H10" s="9"/>
      <c r="I10" s="9"/>
      <c r="J10" s="9"/>
      <c r="K10" s="9"/>
      <c r="L10" s="19"/>
      <c r="M10" s="11"/>
    </row>
    <row r="11" spans="1:33" ht="18.75" hidden="1">
      <c r="A11" s="124"/>
      <c r="C11" s="16"/>
      <c r="D11" s="20" t="str">
        <f>A6&amp;".4"</f>
        <v>.4</v>
      </c>
      <c r="E11" s="27" t="s">
        <v>12</v>
      </c>
      <c r="F11" s="8" t="s">
        <v>5</v>
      </c>
      <c r="G11" s="29"/>
      <c r="H11" s="29"/>
      <c r="I11" s="29"/>
      <c r="J11" s="29"/>
      <c r="K11" s="29"/>
      <c r="L11" s="19"/>
      <c r="M11" s="11"/>
    </row>
    <row r="12" spans="1:33" ht="10.5" hidden="1" customHeight="1"/>
    <row r="13" spans="1:33" ht="22.5" hidden="1">
      <c r="C13" s="16"/>
      <c r="D13" s="17"/>
      <c r="E13" s="7"/>
      <c r="F13" s="8" t="s">
        <v>13</v>
      </c>
      <c r="G13" s="18"/>
      <c r="H13" s="18"/>
      <c r="I13" s="18"/>
      <c r="J13" s="18"/>
      <c r="K13" s="18"/>
      <c r="L13" s="19" t="s">
        <v>14</v>
      </c>
      <c r="M13" s="11"/>
    </row>
    <row r="14" spans="1:33" ht="10.5" hidden="1" customHeight="1"/>
    <row r="15" spans="1:33" ht="22.5" hidden="1">
      <c r="C15" s="16"/>
      <c r="D15" s="17"/>
      <c r="E15" s="7"/>
      <c r="F15" s="8" t="s">
        <v>13</v>
      </c>
      <c r="G15" s="18"/>
      <c r="H15" s="18"/>
      <c r="I15" s="18"/>
      <c r="J15" s="18"/>
      <c r="K15" s="18"/>
      <c r="L15" s="19" t="s">
        <v>15</v>
      </c>
      <c r="M15" s="11"/>
    </row>
    <row r="16" spans="1:33" ht="10.5" hidden="1" customHeight="1"/>
    <row r="17" spans="1:28" ht="18.75" hidden="1">
      <c r="C17" s="16"/>
      <c r="D17" s="17"/>
      <c r="E17" s="7"/>
      <c r="F17" s="8" t="s">
        <v>16</v>
      </c>
      <c r="G17" s="9"/>
      <c r="H17" s="9"/>
      <c r="I17" s="9"/>
      <c r="J17" s="9"/>
      <c r="K17" s="9"/>
      <c r="L17" s="19" t="s">
        <v>17</v>
      </c>
      <c r="M17" s="11"/>
    </row>
    <row r="18" spans="1:28" ht="10.5" hidden="1" customHeight="1"/>
    <row r="19" spans="1:28" s="13" customFormat="1" ht="10.5" hidden="1" customHeight="1">
      <c r="A19" s="1"/>
      <c r="B19" s="2"/>
      <c r="C19" s="30"/>
      <c r="L19" s="13">
        <v>4</v>
      </c>
      <c r="M19" s="2"/>
      <c r="N19" s="2"/>
      <c r="O19" s="4"/>
      <c r="P19" s="2"/>
      <c r="Q19" s="2"/>
      <c r="R19" s="2"/>
      <c r="S19" s="2"/>
      <c r="T19" s="4"/>
      <c r="U19" s="2"/>
      <c r="V19" s="2"/>
      <c r="W19" s="12"/>
      <c r="X19" s="2"/>
      <c r="Y19" s="2"/>
      <c r="Z19" s="2"/>
      <c r="AA19" s="2"/>
      <c r="AB19" s="2"/>
    </row>
    <row r="20" spans="1:28" ht="3" customHeight="1"/>
    <row r="21" spans="1:28" ht="79.5" customHeight="1">
      <c r="D21" s="122" t="s">
        <v>318</v>
      </c>
      <c r="E21" s="122"/>
      <c r="F21" s="122"/>
      <c r="G21" s="122"/>
      <c r="H21" s="122"/>
      <c r="I21" s="122"/>
      <c r="J21" s="122"/>
      <c r="K21" s="122"/>
      <c r="L21" s="122"/>
    </row>
    <row r="22" spans="1:28" ht="10.5" hidden="1" customHeight="1"/>
    <row r="23" spans="1:28" ht="3" customHeight="1">
      <c r="G23" s="32">
        <v>22</v>
      </c>
      <c r="H23" s="32">
        <v>23</v>
      </c>
      <c r="I23" s="32">
        <v>24</v>
      </c>
      <c r="J23" s="32">
        <v>27</v>
      </c>
      <c r="K23" s="32">
        <v>30</v>
      </c>
    </row>
    <row r="24" spans="1:28" ht="18" customHeight="1">
      <c r="D24" s="133" t="s">
        <v>18</v>
      </c>
      <c r="E24" s="133"/>
      <c r="F24" s="133"/>
      <c r="G24" s="133"/>
      <c r="H24" s="8"/>
      <c r="I24" s="8"/>
      <c r="J24" s="8"/>
      <c r="K24" s="8"/>
      <c r="L24" s="133" t="s">
        <v>19</v>
      </c>
    </row>
    <row r="25" spans="1:28" ht="126.75" customHeight="1">
      <c r="D25" s="133" t="s">
        <v>20</v>
      </c>
      <c r="E25" s="134" t="s">
        <v>21</v>
      </c>
      <c r="F25" s="134" t="s">
        <v>22</v>
      </c>
      <c r="G25" s="33" t="s">
        <v>23</v>
      </c>
      <c r="H25" s="33" t="s">
        <v>24</v>
      </c>
      <c r="I25" s="33" t="s">
        <v>25</v>
      </c>
      <c r="J25" s="33" t="s">
        <v>26</v>
      </c>
      <c r="K25" s="33" t="s">
        <v>27</v>
      </c>
      <c r="L25" s="133"/>
    </row>
    <row r="26" spans="1:28" ht="21" customHeight="1">
      <c r="D26" s="133"/>
      <c r="E26" s="134"/>
      <c r="F26" s="134"/>
      <c r="G26" s="34" t="s">
        <v>28</v>
      </c>
      <c r="H26" s="34" t="s">
        <v>28</v>
      </c>
      <c r="I26" s="34" t="s">
        <v>28</v>
      </c>
      <c r="J26" s="34" t="s">
        <v>28</v>
      </c>
      <c r="K26" s="34" t="s">
        <v>28</v>
      </c>
      <c r="L26" s="133"/>
    </row>
    <row r="27" spans="1:28" ht="11.25">
      <c r="D27" s="35" t="s">
        <v>29</v>
      </c>
      <c r="E27" s="35" t="s">
        <v>30</v>
      </c>
      <c r="F27" s="35" t="s">
        <v>31</v>
      </c>
      <c r="G27" s="36">
        <f>G1</f>
        <v>4</v>
      </c>
      <c r="H27" s="36">
        <f>H1</f>
        <v>5</v>
      </c>
      <c r="I27" s="36">
        <f>I1</f>
        <v>6</v>
      </c>
      <c r="J27" s="36">
        <f>J1</f>
        <v>7</v>
      </c>
      <c r="K27" s="36">
        <f>K1</f>
        <v>8</v>
      </c>
      <c r="L27" s="36"/>
    </row>
    <row r="28" spans="1:28" ht="39" customHeight="1">
      <c r="C28" s="16"/>
      <c r="D28" s="17" t="s">
        <v>29</v>
      </c>
      <c r="E28" s="37" t="s">
        <v>32</v>
      </c>
      <c r="F28" s="8" t="s">
        <v>5</v>
      </c>
      <c r="G28" s="38" t="str">
        <f>IF(buhg_flag="да",IF(dateBuhg="","Не указана",dateBuhg),"Не осуществлялась")</f>
        <v>18.03.2022</v>
      </c>
      <c r="H28" s="38" t="str">
        <f>IF(buhg_flag="да",IF(dateBuhg="","Не указана",dateBuhg),"Не осуществлялась")</f>
        <v>18.03.2022</v>
      </c>
      <c r="I28" s="38" t="str">
        <f>IF(buhg_flag="да",IF(dateBuhg="","Не указана",dateBuhg),"Не осуществлялась")</f>
        <v>18.03.2022</v>
      </c>
      <c r="J28" s="38" t="str">
        <f>IF(buhg_flag="да",IF(dateBuhg="","Не указана",dateBuhg),"Не осуществлялась")</f>
        <v>18.03.2022</v>
      </c>
      <c r="K28" s="38" t="str">
        <f>IF(buhg_flag="да",IF(dateBuhg="","Не указана",dateBuhg),"Не осуществлялась")</f>
        <v>18.03.2022</v>
      </c>
      <c r="L28" s="19" t="s">
        <v>33</v>
      </c>
      <c r="M28" s="11"/>
    </row>
    <row r="29" spans="1:28" ht="22.5">
      <c r="C29" s="16"/>
      <c r="D29" s="17" t="s">
        <v>30</v>
      </c>
      <c r="E29" s="37" t="s">
        <v>34</v>
      </c>
      <c r="F29" s="8" t="s">
        <v>0</v>
      </c>
      <c r="G29" s="39">
        <v>450340.33278699999</v>
      </c>
      <c r="H29" s="39">
        <v>11314.60521</v>
      </c>
      <c r="I29" s="39">
        <v>4320.8258900000001</v>
      </c>
      <c r="J29" s="39">
        <v>22688.764599999999</v>
      </c>
      <c r="K29" s="39">
        <v>19752.705859999998</v>
      </c>
      <c r="L29" s="19" t="s">
        <v>35</v>
      </c>
      <c r="M29" s="11"/>
    </row>
    <row r="30" spans="1:28" ht="28.5" customHeight="1">
      <c r="C30" s="16"/>
      <c r="D30" s="17" t="s">
        <v>31</v>
      </c>
      <c r="E30" s="37" t="s">
        <v>36</v>
      </c>
      <c r="F30" s="8" t="s">
        <v>0</v>
      </c>
      <c r="G30" s="40">
        <f>SUM(G31:G32,G51,G54:G62,G65,G68,G72)</f>
        <v>440305.39040350687</v>
      </c>
      <c r="H30" s="40">
        <f>SUM(H31:H32,H51,H54:H62,H65,H68,H72)</f>
        <v>13038.98216798437</v>
      </c>
      <c r="I30" s="40">
        <f>SUM(I31:I32,I51,I54:I62,I65,I68,I72)</f>
        <v>5783.6914971205742</v>
      </c>
      <c r="J30" s="40">
        <f>SUM(J31:J32,J51,J54:J62,J65,J68,J72)</f>
        <v>33396.729273943754</v>
      </c>
      <c r="K30" s="40">
        <f>SUM(K31:K32,K51,K54:K62,K65,K68,K72)</f>
        <v>19509.519186057765</v>
      </c>
      <c r="L30" s="19" t="s">
        <v>37</v>
      </c>
      <c r="M30" s="11"/>
    </row>
    <row r="31" spans="1:28" ht="22.5">
      <c r="C31" s="16"/>
      <c r="D31" s="17" t="s">
        <v>38</v>
      </c>
      <c r="E31" s="41" t="s">
        <v>39</v>
      </c>
      <c r="F31" s="8" t="s">
        <v>0</v>
      </c>
      <c r="G31" s="39">
        <f>408.69239+4.60075</f>
        <v>413.29313999999999</v>
      </c>
      <c r="H31" s="39">
        <v>0</v>
      </c>
      <c r="I31" s="39">
        <v>0</v>
      </c>
      <c r="J31" s="39">
        <v>0</v>
      </c>
      <c r="K31" s="39">
        <v>0</v>
      </c>
      <c r="L31" s="19"/>
      <c r="M31" s="11"/>
    </row>
    <row r="32" spans="1:28" ht="18.75">
      <c r="C32" s="16"/>
      <c r="D32" s="17" t="s">
        <v>40</v>
      </c>
      <c r="E32" s="41" t="s">
        <v>41</v>
      </c>
      <c r="F32" s="8" t="s">
        <v>0</v>
      </c>
      <c r="G32" s="40">
        <f>SUMIF($E33:$E50,$E7,G33:G50)</f>
        <v>211921.45973824876</v>
      </c>
      <c r="H32" s="40">
        <f>SUMIF($E33:$E50,$E7,H33:H50)</f>
        <v>6200.7406379999948</v>
      </c>
      <c r="I32" s="40">
        <f>SUMIF($E33:$E50,$E7,I33:I50)</f>
        <v>1223.7802099999988</v>
      </c>
      <c r="J32" s="40">
        <f>SUMIF($E33:$E50,$E7,J33:J50)</f>
        <v>0</v>
      </c>
      <c r="K32" s="40">
        <f>SUMIF($E33:$E50,$E7,K33:K50)</f>
        <v>0</v>
      </c>
      <c r="L32" s="19" t="s">
        <v>42</v>
      </c>
      <c r="M32" s="11"/>
    </row>
    <row r="33" spans="1:33" s="50" customFormat="1" ht="5.25" hidden="1">
      <c r="A33" s="123" t="s">
        <v>43</v>
      </c>
      <c r="B33" s="4"/>
      <c r="C33" s="42"/>
      <c r="D33" s="43"/>
      <c r="E33" s="44"/>
      <c r="F33" s="45"/>
      <c r="G33" s="46"/>
      <c r="H33" s="46"/>
      <c r="I33" s="46"/>
      <c r="J33" s="46"/>
      <c r="K33" s="46"/>
      <c r="L33" s="47"/>
      <c r="M33" s="4"/>
      <c r="N33" s="4"/>
      <c r="O33" s="4"/>
      <c r="P33" s="4"/>
      <c r="Q33" s="4"/>
      <c r="R33" s="4"/>
      <c r="S33" s="4"/>
      <c r="T33" s="4"/>
      <c r="U33" s="4"/>
      <c r="V33" s="4"/>
      <c r="W33" s="48"/>
      <c r="X33" s="4"/>
      <c r="Y33" s="4"/>
      <c r="Z33" s="4"/>
      <c r="AA33" s="4"/>
      <c r="AB33" s="4"/>
      <c r="AC33" s="49"/>
      <c r="AD33" s="49"/>
      <c r="AE33" s="49"/>
      <c r="AF33" s="49"/>
      <c r="AG33" s="49"/>
    </row>
    <row r="34" spans="1:33" s="50" customFormat="1" ht="5.25" hidden="1">
      <c r="A34" s="123"/>
      <c r="B34" s="4"/>
      <c r="C34" s="42"/>
      <c r="D34" s="51"/>
      <c r="E34" s="52"/>
      <c r="F34" s="45"/>
      <c r="G34" s="53"/>
      <c r="H34" s="53"/>
      <c r="I34" s="53"/>
      <c r="J34" s="53"/>
      <c r="K34" s="53"/>
      <c r="L34" s="47"/>
      <c r="M34" s="4"/>
      <c r="N34" s="4"/>
      <c r="O34" s="4"/>
      <c r="P34" s="4"/>
      <c r="Q34" s="4"/>
      <c r="R34" s="4"/>
      <c r="S34" s="4"/>
      <c r="T34" s="4"/>
      <c r="U34" s="4"/>
      <c r="V34" s="4"/>
      <c r="W34" s="48"/>
      <c r="X34" s="4"/>
      <c r="Y34" s="4"/>
      <c r="Z34" s="4"/>
      <c r="AA34" s="4"/>
      <c r="AB34" s="4"/>
      <c r="AC34" s="49"/>
      <c r="AD34" s="49"/>
      <c r="AE34" s="49"/>
      <c r="AF34" s="49"/>
      <c r="AG34" s="49"/>
    </row>
    <row r="35" spans="1:33" s="50" customFormat="1" ht="5.25" hidden="1">
      <c r="A35" s="123"/>
      <c r="B35" s="4"/>
      <c r="C35" s="42"/>
      <c r="D35" s="51"/>
      <c r="E35" s="52"/>
      <c r="F35" s="45"/>
      <c r="G35" s="53"/>
      <c r="H35" s="53"/>
      <c r="I35" s="53"/>
      <c r="J35" s="53"/>
      <c r="K35" s="53"/>
      <c r="L35" s="47"/>
      <c r="M35" s="4"/>
      <c r="N35" s="4"/>
      <c r="O35" s="4"/>
      <c r="P35" s="4"/>
      <c r="Q35" s="4"/>
      <c r="R35" s="4"/>
      <c r="S35" s="4"/>
      <c r="T35" s="4"/>
      <c r="U35" s="4"/>
      <c r="V35" s="4"/>
      <c r="W35" s="48"/>
      <c r="X35" s="4"/>
      <c r="Y35" s="4"/>
      <c r="Z35" s="4"/>
      <c r="AA35" s="4"/>
      <c r="AB35" s="4"/>
      <c r="AC35" s="49"/>
      <c r="AD35" s="49"/>
      <c r="AE35" s="49"/>
      <c r="AF35" s="49"/>
      <c r="AG35" s="49"/>
    </row>
    <row r="36" spans="1:33" s="50" customFormat="1" ht="5.25" hidden="1">
      <c r="A36" s="123"/>
      <c r="B36" s="4"/>
      <c r="C36" s="42"/>
      <c r="D36" s="51"/>
      <c r="E36" s="52"/>
      <c r="F36" s="45"/>
      <c r="G36" s="53"/>
      <c r="H36" s="53"/>
      <c r="I36" s="53"/>
      <c r="J36" s="53"/>
      <c r="K36" s="53"/>
      <c r="L36" s="47"/>
      <c r="M36" s="4"/>
      <c r="N36" s="4"/>
      <c r="O36" s="4"/>
      <c r="P36" s="4"/>
      <c r="Q36" s="4"/>
      <c r="R36" s="4"/>
      <c r="S36" s="4"/>
      <c r="T36" s="4"/>
      <c r="U36" s="4"/>
      <c r="V36" s="4"/>
      <c r="W36" s="48"/>
      <c r="X36" s="4"/>
      <c r="Y36" s="4"/>
      <c r="Z36" s="4"/>
      <c r="AA36" s="4"/>
      <c r="AB36" s="4"/>
      <c r="AC36" s="49"/>
      <c r="AD36" s="49"/>
      <c r="AE36" s="49"/>
      <c r="AF36" s="49"/>
      <c r="AG36" s="49"/>
    </row>
    <row r="37" spans="1:33" s="50" customFormat="1" ht="5.25" hidden="1">
      <c r="A37" s="123"/>
      <c r="B37" s="4"/>
      <c r="C37" s="42"/>
      <c r="D37" s="51"/>
      <c r="E37" s="52"/>
      <c r="F37" s="45"/>
      <c r="G37" s="46"/>
      <c r="H37" s="46"/>
      <c r="I37" s="46"/>
      <c r="J37" s="46"/>
      <c r="K37" s="46"/>
      <c r="L37" s="47"/>
      <c r="M37" s="4"/>
      <c r="N37" s="4"/>
      <c r="O37" s="4"/>
      <c r="P37" s="4"/>
      <c r="Q37" s="4"/>
      <c r="R37" s="4"/>
      <c r="S37" s="4"/>
      <c r="T37" s="4"/>
      <c r="U37" s="4"/>
      <c r="V37" s="4"/>
      <c r="W37" s="48"/>
      <c r="X37" s="4"/>
      <c r="Y37" s="4"/>
      <c r="Z37" s="4"/>
      <c r="AA37" s="4"/>
      <c r="AB37" s="4"/>
      <c r="AC37" s="49"/>
      <c r="AD37" s="49"/>
      <c r="AE37" s="49"/>
      <c r="AF37" s="49"/>
      <c r="AG37" s="49"/>
    </row>
    <row r="38" spans="1:33" ht="22.5">
      <c r="A38" s="124" t="s">
        <v>44</v>
      </c>
      <c r="B38" s="4" t="s">
        <v>4</v>
      </c>
      <c r="C38" s="54" t="s">
        <v>45</v>
      </c>
      <c r="D38" s="17" t="str">
        <f>A38</f>
        <v>3.2.1</v>
      </c>
      <c r="E38" s="21" t="s">
        <v>46</v>
      </c>
      <c r="F38" s="8" t="s">
        <v>5</v>
      </c>
      <c r="G38" s="8" t="s">
        <v>5</v>
      </c>
      <c r="H38" s="8" t="s">
        <v>5</v>
      </c>
      <c r="I38" s="8" t="s">
        <v>5</v>
      </c>
      <c r="J38" s="8" t="s">
        <v>5</v>
      </c>
      <c r="K38" s="8" t="s">
        <v>5</v>
      </c>
      <c r="L38" s="19" t="s">
        <v>6</v>
      </c>
      <c r="M38" s="11"/>
    </row>
    <row r="39" spans="1:33" s="2" customFormat="1" ht="11.25" hidden="1">
      <c r="A39" s="124"/>
      <c r="C39" s="22" t="s">
        <v>47</v>
      </c>
      <c r="D39" s="23"/>
      <c r="E39" s="24" t="s">
        <v>7</v>
      </c>
      <c r="F39" s="25"/>
      <c r="G39" s="25">
        <f>G40*G41+G42</f>
        <v>203851.71676824876</v>
      </c>
      <c r="H39" s="25">
        <f>H40*H41+H42</f>
        <v>6200.7406379999948</v>
      </c>
      <c r="I39" s="25">
        <f>I40*I41+I42</f>
        <v>1223.7802099999988</v>
      </c>
      <c r="J39" s="25">
        <f>J40*J41+J42</f>
        <v>0</v>
      </c>
      <c r="K39" s="25">
        <f>K40*K41+K42</f>
        <v>0</v>
      </c>
      <c r="L39" s="26"/>
      <c r="M39" s="4"/>
      <c r="O39" s="4"/>
      <c r="T39" s="4"/>
    </row>
    <row r="40" spans="1:33" ht="22.5">
      <c r="A40" s="124"/>
      <c r="C40" s="16" t="s">
        <v>47</v>
      </c>
      <c r="D40" s="20" t="str">
        <f>A38&amp;".1"</f>
        <v>3.2.1.1</v>
      </c>
      <c r="E40" s="27" t="s">
        <v>8</v>
      </c>
      <c r="F40" s="28" t="s">
        <v>48</v>
      </c>
      <c r="G40" s="9">
        <v>42382.186999999998</v>
      </c>
      <c r="H40" s="9">
        <v>1286.4380000000001</v>
      </c>
      <c r="I40" s="9">
        <v>249.298</v>
      </c>
      <c r="J40" s="9">
        <v>0</v>
      </c>
      <c r="K40" s="9">
        <v>0</v>
      </c>
      <c r="L40" s="19" t="s">
        <v>9</v>
      </c>
      <c r="M40" s="11"/>
    </row>
    <row r="41" spans="1:33" ht="18.75">
      <c r="A41" s="124"/>
      <c r="C41" s="16" t="s">
        <v>47</v>
      </c>
      <c r="D41" s="20" t="str">
        <f>A38&amp;".2"</f>
        <v>3.2.1.2</v>
      </c>
      <c r="E41" s="27" t="s">
        <v>10</v>
      </c>
      <c r="F41" s="8" t="s">
        <v>0</v>
      </c>
      <c r="G41" s="9">
        <v>4.3308234201265687</v>
      </c>
      <c r="H41" s="9">
        <v>4.3175869803505096</v>
      </c>
      <c r="I41" s="9">
        <v>4.3911673980537298</v>
      </c>
      <c r="J41" s="9">
        <v>0</v>
      </c>
      <c r="K41" s="9">
        <v>0</v>
      </c>
      <c r="L41" s="19"/>
      <c r="M41" s="11"/>
    </row>
    <row r="42" spans="1:33" ht="18.75">
      <c r="A42" s="124"/>
      <c r="C42" s="16" t="s">
        <v>47</v>
      </c>
      <c r="D42" s="20" t="str">
        <f>A38&amp;".3"</f>
        <v>3.2.1.3</v>
      </c>
      <c r="E42" s="27" t="s">
        <v>11</v>
      </c>
      <c r="F42" s="8" t="s">
        <v>0</v>
      </c>
      <c r="G42" s="9">
        <v>20301.948712464964</v>
      </c>
      <c r="H42" s="9">
        <v>646.43267817184551</v>
      </c>
      <c r="I42" s="9">
        <v>129.07096000000001</v>
      </c>
      <c r="J42" s="9">
        <v>0</v>
      </c>
      <c r="K42" s="9">
        <v>0</v>
      </c>
      <c r="L42" s="19"/>
      <c r="M42" s="11"/>
    </row>
    <row r="43" spans="1:33" ht="18.75">
      <c r="A43" s="124"/>
      <c r="C43" s="16" t="s">
        <v>47</v>
      </c>
      <c r="D43" s="20" t="str">
        <f>A38&amp;".4"</f>
        <v>3.2.1.4</v>
      </c>
      <c r="E43" s="27" t="s">
        <v>12</v>
      </c>
      <c r="F43" s="8" t="s">
        <v>5</v>
      </c>
      <c r="G43" s="29" t="s">
        <v>49</v>
      </c>
      <c r="H43" s="29" t="s">
        <v>49</v>
      </c>
      <c r="I43" s="29" t="s">
        <v>49</v>
      </c>
      <c r="J43" s="29"/>
      <c r="K43" s="29"/>
      <c r="L43" s="19"/>
      <c r="M43" s="11"/>
    </row>
    <row r="44" spans="1:33" ht="22.5">
      <c r="A44" s="124" t="s">
        <v>50</v>
      </c>
      <c r="B44" s="4" t="s">
        <v>4</v>
      </c>
      <c r="C44" s="54" t="s">
        <v>45</v>
      </c>
      <c r="D44" s="17" t="str">
        <f>A44</f>
        <v>3.2.2</v>
      </c>
      <c r="E44" s="21" t="s">
        <v>51</v>
      </c>
      <c r="F44" s="8" t="s">
        <v>5</v>
      </c>
      <c r="G44" s="8" t="s">
        <v>5</v>
      </c>
      <c r="H44" s="8" t="s">
        <v>5</v>
      </c>
      <c r="I44" s="8" t="s">
        <v>5</v>
      </c>
      <c r="J44" s="8" t="s">
        <v>5</v>
      </c>
      <c r="K44" s="8" t="s">
        <v>5</v>
      </c>
      <c r="L44" s="19" t="s">
        <v>6</v>
      </c>
      <c r="M44" s="11"/>
    </row>
    <row r="45" spans="1:33" s="2" customFormat="1" ht="11.25" hidden="1">
      <c r="A45" s="124"/>
      <c r="C45" s="22" t="s">
        <v>47</v>
      </c>
      <c r="D45" s="23"/>
      <c r="E45" s="24" t="s">
        <v>7</v>
      </c>
      <c r="F45" s="25"/>
      <c r="G45" s="25">
        <f>G46*G47+G48</f>
        <v>8069.742969999983</v>
      </c>
      <c r="H45" s="25">
        <f>H46*H47+H48</f>
        <v>0</v>
      </c>
      <c r="I45" s="25">
        <f>I46*I47+I48</f>
        <v>0</v>
      </c>
      <c r="J45" s="25">
        <f>J46*J47+J48</f>
        <v>0</v>
      </c>
      <c r="K45" s="25">
        <f>K46*K47+K48</f>
        <v>0</v>
      </c>
      <c r="L45" s="26"/>
      <c r="M45" s="4"/>
      <c r="O45" s="4"/>
      <c r="T45" s="4"/>
    </row>
    <row r="46" spans="1:33" ht="22.5">
      <c r="A46" s="124"/>
      <c r="C46" s="16" t="s">
        <v>47</v>
      </c>
      <c r="D46" s="20" t="str">
        <f>A44&amp;".1"</f>
        <v>3.2.2.1</v>
      </c>
      <c r="E46" s="27" t="s">
        <v>8</v>
      </c>
      <c r="F46" s="28" t="s">
        <v>52</v>
      </c>
      <c r="G46" s="9">
        <v>387.87599999999998</v>
      </c>
      <c r="H46" s="9">
        <v>0</v>
      </c>
      <c r="I46" s="9">
        <v>0</v>
      </c>
      <c r="J46" s="9">
        <v>0</v>
      </c>
      <c r="K46" s="9">
        <v>0</v>
      </c>
      <c r="L46" s="19" t="s">
        <v>9</v>
      </c>
      <c r="M46" s="11"/>
    </row>
    <row r="47" spans="1:33" ht="18.75">
      <c r="A47" s="124"/>
      <c r="C47" s="16" t="s">
        <v>47</v>
      </c>
      <c r="D47" s="20" t="str">
        <f>A44&amp;".2"</f>
        <v>3.2.2.2</v>
      </c>
      <c r="E47" s="27" t="s">
        <v>10</v>
      </c>
      <c r="F47" s="8" t="s">
        <v>0</v>
      </c>
      <c r="G47" s="9">
        <v>20.804955630149799</v>
      </c>
      <c r="H47" s="9">
        <v>0</v>
      </c>
      <c r="I47" s="9">
        <v>0</v>
      </c>
      <c r="J47" s="9">
        <v>0</v>
      </c>
      <c r="K47" s="9">
        <v>0</v>
      </c>
      <c r="L47" s="19"/>
      <c r="M47" s="11"/>
    </row>
    <row r="48" spans="1:33" ht="18.75">
      <c r="A48" s="124"/>
      <c r="C48" s="16" t="s">
        <v>47</v>
      </c>
      <c r="D48" s="20" t="str">
        <f>A44&amp;".3"</f>
        <v>3.2.2.3</v>
      </c>
      <c r="E48" s="27" t="s">
        <v>11</v>
      </c>
      <c r="F48" s="8" t="s">
        <v>0</v>
      </c>
      <c r="G48" s="9"/>
      <c r="H48" s="9"/>
      <c r="I48" s="9"/>
      <c r="J48" s="9"/>
      <c r="K48" s="9"/>
      <c r="L48" s="19"/>
      <c r="M48" s="11"/>
    </row>
    <row r="49" spans="1:33" ht="18.75">
      <c r="A49" s="124"/>
      <c r="C49" s="16" t="s">
        <v>47</v>
      </c>
      <c r="D49" s="20" t="str">
        <f>A44&amp;".4"</f>
        <v>3.2.2.4</v>
      </c>
      <c r="E49" s="27" t="s">
        <v>12</v>
      </c>
      <c r="F49" s="8" t="s">
        <v>5</v>
      </c>
      <c r="G49" s="29" t="s">
        <v>53</v>
      </c>
      <c r="H49" s="29"/>
      <c r="I49" s="29"/>
      <c r="J49" s="29"/>
      <c r="K49" s="29"/>
      <c r="L49" s="19"/>
      <c r="M49" s="11"/>
    </row>
    <row r="50" spans="1:33" s="2" customFormat="1" ht="18" customHeight="1">
      <c r="A50" s="1"/>
      <c r="C50" s="55"/>
      <c r="D50" s="56"/>
      <c r="E50" s="57" t="s">
        <v>54</v>
      </c>
      <c r="F50" s="58"/>
      <c r="G50" s="59"/>
      <c r="H50" s="59"/>
      <c r="I50" s="59"/>
      <c r="J50" s="59"/>
      <c r="K50" s="59"/>
      <c r="L50" s="60"/>
      <c r="M50" s="11"/>
      <c r="O50" s="4"/>
      <c r="T50" s="4"/>
      <c r="W50" s="12"/>
      <c r="AC50" s="13"/>
      <c r="AD50" s="13"/>
      <c r="AE50" s="13"/>
      <c r="AF50" s="13"/>
      <c r="AG50" s="13"/>
    </row>
    <row r="51" spans="1:33" s="2" customFormat="1" ht="22.5">
      <c r="A51" s="1"/>
      <c r="C51" s="61"/>
      <c r="D51" s="17" t="s">
        <v>55</v>
      </c>
      <c r="E51" s="41" t="s">
        <v>56</v>
      </c>
      <c r="F51" s="8" t="s">
        <v>0</v>
      </c>
      <c r="G51" s="39">
        <v>45657.129739999997</v>
      </c>
      <c r="H51" s="39">
        <f>1626.82224+9.88755</f>
        <v>1636.7097899999999</v>
      </c>
      <c r="I51" s="39">
        <v>745.14197000000001</v>
      </c>
      <c r="J51" s="39">
        <v>1591.7508800000001</v>
      </c>
      <c r="K51" s="39">
        <v>218.77484000000001</v>
      </c>
      <c r="L51" s="19"/>
      <c r="M51" s="11"/>
      <c r="O51" s="4"/>
      <c r="T51" s="4"/>
      <c r="W51" s="12"/>
      <c r="AC51" s="13"/>
      <c r="AD51" s="13"/>
      <c r="AE51" s="13"/>
      <c r="AF51" s="13"/>
      <c r="AG51" s="13"/>
    </row>
    <row r="52" spans="1:33" s="2" customFormat="1" ht="18.75">
      <c r="A52" s="1"/>
      <c r="C52" s="62"/>
      <c r="D52" s="17" t="s">
        <v>57</v>
      </c>
      <c r="E52" s="63" t="s">
        <v>58</v>
      </c>
      <c r="F52" s="8" t="s">
        <v>59</v>
      </c>
      <c r="G52" s="39">
        <f>G51/G53</f>
        <v>5.4979667960741736</v>
      </c>
      <c r="H52" s="39">
        <f>H51/H53</f>
        <v>5.4690996880556728</v>
      </c>
      <c r="I52" s="39">
        <f>I51/I53</f>
        <v>6.4486227500758107</v>
      </c>
      <c r="J52" s="39">
        <f>J51/J53</f>
        <v>5.3551956404038332</v>
      </c>
      <c r="K52" s="39">
        <f>K51/K53</f>
        <v>6.112514493745687</v>
      </c>
      <c r="L52" s="19"/>
      <c r="M52" s="11"/>
      <c r="O52" s="4"/>
      <c r="T52" s="4"/>
      <c r="W52" s="12"/>
      <c r="AC52" s="13"/>
      <c r="AD52" s="13"/>
      <c r="AE52" s="13"/>
      <c r="AF52" s="13"/>
      <c r="AG52" s="13"/>
    </row>
    <row r="53" spans="1:33" s="2" customFormat="1" ht="18.75">
      <c r="A53" s="1"/>
      <c r="C53" s="16"/>
      <c r="D53" s="17" t="s">
        <v>60</v>
      </c>
      <c r="E53" s="63" t="s">
        <v>61</v>
      </c>
      <c r="F53" s="8" t="s">
        <v>62</v>
      </c>
      <c r="G53" s="64">
        <f>8237.92034+66.44588</f>
        <v>8304.3662199999999</v>
      </c>
      <c r="H53" s="39">
        <f>297.7277+1.53724</f>
        <v>299.26494000000002</v>
      </c>
      <c r="I53" s="64">
        <f>114.961+0.58956</f>
        <v>115.55056</v>
      </c>
      <c r="J53" s="64">
        <f>290.84238+6.39249</f>
        <v>297.23487</v>
      </c>
      <c r="K53" s="64">
        <f>29.929+5.8623</f>
        <v>35.7913</v>
      </c>
      <c r="L53" s="19"/>
      <c r="M53" s="11"/>
      <c r="O53" s="4"/>
      <c r="T53" s="4"/>
      <c r="W53" s="12"/>
      <c r="AC53" s="13"/>
      <c r="AD53" s="13"/>
      <c r="AE53" s="13"/>
      <c r="AF53" s="13"/>
      <c r="AG53" s="13"/>
    </row>
    <row r="54" spans="1:33" s="2" customFormat="1" ht="22.5">
      <c r="A54" s="1"/>
      <c r="C54" s="16"/>
      <c r="D54" s="17" t="s">
        <v>63</v>
      </c>
      <c r="E54" s="41" t="s">
        <v>64</v>
      </c>
      <c r="F54" s="8" t="s">
        <v>0</v>
      </c>
      <c r="G54" s="39">
        <v>5005.4841285240218</v>
      </c>
      <c r="H54" s="39">
        <v>132.62347</v>
      </c>
      <c r="I54" s="39">
        <v>2.0750000000000002</v>
      </c>
      <c r="J54" s="39">
        <v>16793.62069</v>
      </c>
      <c r="K54" s="39">
        <v>4.4206700000000003</v>
      </c>
      <c r="L54" s="19"/>
      <c r="M54" s="11"/>
      <c r="O54" s="4"/>
      <c r="T54" s="4"/>
      <c r="W54" s="12"/>
      <c r="AC54" s="13"/>
      <c r="AD54" s="13"/>
      <c r="AE54" s="13"/>
      <c r="AF54" s="13"/>
      <c r="AG54" s="13"/>
    </row>
    <row r="55" spans="1:33" s="2" customFormat="1" ht="22.5">
      <c r="A55" s="1"/>
      <c r="C55" s="16"/>
      <c r="D55" s="17" t="s">
        <v>65</v>
      </c>
      <c r="E55" s="41" t="s">
        <v>66</v>
      </c>
      <c r="F55" s="8" t="s">
        <v>0</v>
      </c>
      <c r="G55" s="39">
        <v>335.54953</v>
      </c>
      <c r="H55" s="39">
        <v>12.616339999999999</v>
      </c>
      <c r="I55" s="39">
        <v>0</v>
      </c>
      <c r="J55" s="39">
        <v>950.45762000000002</v>
      </c>
      <c r="K55" s="39">
        <v>0</v>
      </c>
      <c r="L55" s="19"/>
      <c r="M55" s="11"/>
      <c r="O55" s="65"/>
      <c r="P55" s="3"/>
      <c r="Q55" s="3"/>
      <c r="T55" s="4"/>
      <c r="W55" s="12"/>
      <c r="AC55" s="13"/>
      <c r="AD55" s="13"/>
      <c r="AE55" s="13"/>
      <c r="AF55" s="13"/>
      <c r="AG55" s="13"/>
    </row>
    <row r="56" spans="1:33" s="2" customFormat="1" ht="22.5">
      <c r="A56" s="1"/>
      <c r="C56" s="62"/>
      <c r="D56" s="17" t="s">
        <v>67</v>
      </c>
      <c r="E56" s="41" t="s">
        <v>68</v>
      </c>
      <c r="F56" s="8" t="s">
        <v>0</v>
      </c>
      <c r="G56" s="39">
        <f>103799.0908-G58</f>
        <v>78579.972399999999</v>
      </c>
      <c r="H56" s="39">
        <f>3095.11919-381.284</f>
        <v>2713.8351899999998</v>
      </c>
      <c r="I56" s="39">
        <f>2362.97254-676.3004</f>
        <v>1686.6721400000001</v>
      </c>
      <c r="J56" s="39">
        <f>8270.11791+506.19004-555.5402926</f>
        <v>8220.7676573999997</v>
      </c>
      <c r="K56" s="39">
        <f>8137.87521+520.84731-2799.0427</f>
        <v>5859.6798199999994</v>
      </c>
      <c r="L56" s="19"/>
      <c r="M56" s="11"/>
      <c r="O56" s="4"/>
      <c r="T56" s="4"/>
      <c r="W56" s="12"/>
      <c r="AC56" s="13"/>
      <c r="AD56" s="13"/>
      <c r="AE56" s="13"/>
      <c r="AF56" s="13"/>
      <c r="AG56" s="13"/>
    </row>
    <row r="57" spans="1:33" s="2" customFormat="1" ht="22.5">
      <c r="A57" s="1"/>
      <c r="C57" s="16"/>
      <c r="D57" s="17" t="s">
        <v>69</v>
      </c>
      <c r="E57" s="41" t="s">
        <v>70</v>
      </c>
      <c r="F57" s="8" t="s">
        <v>0</v>
      </c>
      <c r="G57" s="39">
        <f>G56*0.300831307442763</f>
        <v>23639.31583590823</v>
      </c>
      <c r="H57" s="39">
        <f>H56*0.300458526117172</f>
        <v>815.39492131231532</v>
      </c>
      <c r="I57" s="39">
        <f>I56*30.0854959203451/100</f>
        <v>507.4436778692974</v>
      </c>
      <c r="J57" s="39">
        <f>J56*0.299544305979345</f>
        <v>2462.4841425533286</v>
      </c>
      <c r="K57" s="39">
        <f>K56*0.301309201216644</f>
        <v>1765.5754459494881</v>
      </c>
      <c r="L57" s="19"/>
      <c r="M57" s="11"/>
      <c r="O57" s="4"/>
      <c r="T57" s="4"/>
      <c r="W57" s="12"/>
      <c r="AC57" s="13"/>
      <c r="AD57" s="13"/>
      <c r="AE57" s="13"/>
      <c r="AF57" s="13"/>
      <c r="AG57" s="13"/>
    </row>
    <row r="58" spans="1:33" s="2" customFormat="1" ht="22.5">
      <c r="A58" s="1"/>
      <c r="C58" s="62"/>
      <c r="D58" s="17" t="s">
        <v>71</v>
      </c>
      <c r="E58" s="41" t="s">
        <v>72</v>
      </c>
      <c r="F58" s="8" t="s">
        <v>0</v>
      </c>
      <c r="G58" s="39">
        <v>25219.118399999999</v>
      </c>
      <c r="H58" s="39">
        <v>381.28399999999999</v>
      </c>
      <c r="I58" s="39">
        <v>676.30039999999997</v>
      </c>
      <c r="J58" s="39">
        <v>555.54029260000004</v>
      </c>
      <c r="K58" s="39">
        <v>2799.0427</v>
      </c>
      <c r="L58" s="19"/>
      <c r="M58" s="11"/>
      <c r="O58" s="4"/>
      <c r="T58" s="4"/>
      <c r="W58" s="12"/>
      <c r="AC58" s="13"/>
      <c r="AD58" s="13"/>
      <c r="AE58" s="13"/>
      <c r="AF58" s="13"/>
      <c r="AG58" s="13"/>
    </row>
    <row r="59" spans="1:33" s="2" customFormat="1" ht="22.5">
      <c r="A59" s="1"/>
      <c r="C59" s="16"/>
      <c r="D59" s="17" t="s">
        <v>73</v>
      </c>
      <c r="E59" s="41" t="s">
        <v>74</v>
      </c>
      <c r="F59" s="8" t="s">
        <v>0</v>
      </c>
      <c r="G59" s="39">
        <f>G58*0.300831307442763</f>
        <v>7586.700360825841</v>
      </c>
      <c r="H59" s="39">
        <f>H58*0.300458526117172</f>
        <v>114.5600286720598</v>
      </c>
      <c r="I59" s="39">
        <f>I58*30.0854959203451/100</f>
        <v>203.46832925127757</v>
      </c>
      <c r="J59" s="39">
        <f>J58*0.299544305979345</f>
        <v>166.40893139042927</v>
      </c>
      <c r="K59" s="39">
        <f>K58*0.301309201216644</f>
        <v>843.37732010827847</v>
      </c>
      <c r="L59" s="19"/>
      <c r="M59" s="11"/>
      <c r="O59" s="4"/>
      <c r="T59" s="4"/>
      <c r="W59" s="12"/>
      <c r="AC59" s="13"/>
      <c r="AD59" s="13"/>
      <c r="AE59" s="13"/>
      <c r="AF59" s="13"/>
      <c r="AG59" s="13"/>
    </row>
    <row r="60" spans="1:33" s="2" customFormat="1" ht="22.5">
      <c r="A60" s="1"/>
      <c r="C60" s="16"/>
      <c r="D60" s="17" t="s">
        <v>75</v>
      </c>
      <c r="E60" s="41" t="s">
        <v>76</v>
      </c>
      <c r="F60" s="8" t="s">
        <v>0</v>
      </c>
      <c r="G60" s="39">
        <v>7576.3802100000003</v>
      </c>
      <c r="H60" s="39">
        <v>81.615039999999993</v>
      </c>
      <c r="I60" s="39">
        <v>160.79329999999999</v>
      </c>
      <c r="J60" s="39">
        <v>224.47071</v>
      </c>
      <c r="K60" s="39">
        <v>5220.3622100000002</v>
      </c>
      <c r="L60" s="19"/>
      <c r="M60" s="11"/>
      <c r="O60" s="65"/>
      <c r="P60" s="3"/>
      <c r="Q60" s="3"/>
      <c r="T60" s="4"/>
      <c r="W60" s="12"/>
      <c r="AC60" s="13"/>
      <c r="AD60" s="13"/>
      <c r="AE60" s="13"/>
      <c r="AF60" s="13"/>
      <c r="AG60" s="13"/>
    </row>
    <row r="61" spans="1:33" s="2" customFormat="1" ht="22.5">
      <c r="A61" s="1"/>
      <c r="C61" s="16"/>
      <c r="D61" s="17" t="s">
        <v>77</v>
      </c>
      <c r="E61" s="41" t="s">
        <v>78</v>
      </c>
      <c r="F61" s="8" t="s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19"/>
      <c r="M61" s="11"/>
      <c r="O61" s="65"/>
      <c r="P61" s="3"/>
      <c r="Q61" s="3"/>
      <c r="T61" s="4"/>
      <c r="W61" s="12"/>
      <c r="AC61" s="13"/>
      <c r="AD61" s="13"/>
      <c r="AE61" s="13"/>
      <c r="AF61" s="13"/>
      <c r="AG61" s="13"/>
    </row>
    <row r="62" spans="1:33" s="2" customFormat="1" ht="18.75">
      <c r="A62" s="1"/>
      <c r="C62" s="16"/>
      <c r="D62" s="17" t="s">
        <v>79</v>
      </c>
      <c r="E62" s="41" t="s">
        <v>80</v>
      </c>
      <c r="F62" s="8" t="s">
        <v>0</v>
      </c>
      <c r="G62" s="39">
        <f>G63+G64</f>
        <v>11149.964199999999</v>
      </c>
      <c r="H62" s="39">
        <f>H63</f>
        <v>231.39607999999998</v>
      </c>
      <c r="I62" s="39">
        <f>I63</f>
        <v>120.29849</v>
      </c>
      <c r="J62" s="39">
        <f>J63+J64</f>
        <v>616.69508999999994</v>
      </c>
      <c r="K62" s="39">
        <f>K63+K64</f>
        <v>1511.94607</v>
      </c>
      <c r="L62" s="19" t="s">
        <v>81</v>
      </c>
      <c r="M62" s="11"/>
      <c r="O62" s="4"/>
      <c r="T62" s="4"/>
      <c r="W62" s="12"/>
      <c r="AC62" s="13"/>
      <c r="AD62" s="13"/>
      <c r="AE62" s="13"/>
      <c r="AF62" s="13"/>
      <c r="AG62" s="13"/>
    </row>
    <row r="63" spans="1:33" s="2" customFormat="1" ht="18.75">
      <c r="A63" s="1"/>
      <c r="C63" s="16"/>
      <c r="D63" s="17" t="s">
        <v>82</v>
      </c>
      <c r="E63" s="63" t="s">
        <v>83</v>
      </c>
      <c r="F63" s="8" t="s">
        <v>0</v>
      </c>
      <c r="G63" s="39">
        <f>5966.72786+1393.6113</f>
        <v>7360.3391599999995</v>
      </c>
      <c r="H63" s="39">
        <f>164.3012+67.09488</f>
        <v>231.39607999999998</v>
      </c>
      <c r="I63" s="39">
        <f>71.38933+48.90916</f>
        <v>120.29849</v>
      </c>
      <c r="J63" s="39">
        <f>339.61307</f>
        <v>339.61306999999999</v>
      </c>
      <c r="K63" s="39">
        <v>1286.85133</v>
      </c>
      <c r="L63" s="19" t="s">
        <v>84</v>
      </c>
      <c r="M63" s="11"/>
      <c r="O63" s="4"/>
      <c r="T63" s="4"/>
      <c r="W63" s="12"/>
      <c r="AC63" s="13"/>
      <c r="AD63" s="13"/>
      <c r="AE63" s="13"/>
      <c r="AF63" s="13"/>
      <c r="AG63" s="13"/>
    </row>
    <row r="64" spans="1:33" s="2" customFormat="1" ht="18.75">
      <c r="A64" s="1"/>
      <c r="C64" s="16"/>
      <c r="D64" s="17" t="s">
        <v>85</v>
      </c>
      <c r="E64" s="63" t="s">
        <v>86</v>
      </c>
      <c r="F64" s="8" t="s">
        <v>0</v>
      </c>
      <c r="G64" s="39">
        <v>3789.6250399999999</v>
      </c>
      <c r="H64" s="39">
        <v>0</v>
      </c>
      <c r="I64" s="39">
        <v>0</v>
      </c>
      <c r="J64" s="39">
        <v>277.08202</v>
      </c>
      <c r="K64" s="39">
        <v>225.09474</v>
      </c>
      <c r="L64" s="19" t="s">
        <v>87</v>
      </c>
      <c r="M64" s="11"/>
      <c r="O64" s="4"/>
      <c r="T64" s="4"/>
      <c r="W64" s="12"/>
      <c r="AC64" s="13"/>
      <c r="AD64" s="13"/>
      <c r="AE64" s="13"/>
      <c r="AF64" s="13"/>
      <c r="AG64" s="13"/>
    </row>
    <row r="65" spans="1:33" s="2" customFormat="1" ht="18.75">
      <c r="A65" s="1"/>
      <c r="C65" s="16"/>
      <c r="D65" s="17" t="s">
        <v>88</v>
      </c>
      <c r="E65" s="41" t="s">
        <v>89</v>
      </c>
      <c r="F65" s="8" t="s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19" t="s">
        <v>90</v>
      </c>
      <c r="M65" s="11"/>
      <c r="O65" s="4"/>
      <c r="T65" s="4"/>
      <c r="W65" s="12"/>
      <c r="AC65" s="13"/>
      <c r="AD65" s="13"/>
      <c r="AE65" s="13"/>
      <c r="AF65" s="13"/>
      <c r="AG65" s="13"/>
    </row>
    <row r="66" spans="1:33" s="2" customFormat="1" ht="18.75">
      <c r="A66" s="1"/>
      <c r="C66" s="16"/>
      <c r="D66" s="17" t="s">
        <v>91</v>
      </c>
      <c r="E66" s="63" t="s">
        <v>83</v>
      </c>
      <c r="F66" s="8" t="s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19" t="s">
        <v>92</v>
      </c>
      <c r="M66" s="11"/>
      <c r="O66" s="4"/>
      <c r="T66" s="4"/>
      <c r="W66" s="12"/>
      <c r="AC66" s="13"/>
      <c r="AD66" s="13"/>
      <c r="AE66" s="13"/>
      <c r="AF66" s="13"/>
      <c r="AG66" s="13"/>
    </row>
    <row r="67" spans="1:33" s="2" customFormat="1" ht="18.75">
      <c r="A67" s="1"/>
      <c r="C67" s="16"/>
      <c r="D67" s="17" t="s">
        <v>93</v>
      </c>
      <c r="E67" s="63" t="s">
        <v>86</v>
      </c>
      <c r="F67" s="8" t="s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19" t="s">
        <v>94</v>
      </c>
      <c r="M67" s="11"/>
      <c r="O67" s="4"/>
      <c r="T67" s="4"/>
      <c r="W67" s="12"/>
      <c r="AC67" s="13"/>
      <c r="AD67" s="13"/>
      <c r="AE67" s="13"/>
      <c r="AF67" s="13"/>
      <c r="AG67" s="13"/>
    </row>
    <row r="68" spans="1:33" s="2" customFormat="1" ht="22.5">
      <c r="A68" s="1"/>
      <c r="C68" s="16"/>
      <c r="D68" s="125" t="s">
        <v>95</v>
      </c>
      <c r="E68" s="41" t="s">
        <v>96</v>
      </c>
      <c r="F68" s="127" t="s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19"/>
      <c r="M68" s="11"/>
      <c r="O68" s="4"/>
      <c r="T68" s="4"/>
      <c r="W68" s="12"/>
      <c r="AC68" s="13"/>
      <c r="AD68" s="13"/>
      <c r="AE68" s="13"/>
      <c r="AF68" s="13"/>
      <c r="AG68" s="13"/>
    </row>
    <row r="69" spans="1:33" s="2" customFormat="1" ht="45">
      <c r="A69" s="1"/>
      <c r="C69" s="16"/>
      <c r="D69" s="126"/>
      <c r="E69" s="63" t="s">
        <v>97</v>
      </c>
      <c r="F69" s="128"/>
      <c r="G69" s="66" t="s">
        <v>98</v>
      </c>
      <c r="H69" s="66" t="s">
        <v>98</v>
      </c>
      <c r="I69" s="66" t="s">
        <v>98</v>
      </c>
      <c r="J69" s="66" t="s">
        <v>98</v>
      </c>
      <c r="K69" s="66" t="s">
        <v>98</v>
      </c>
      <c r="L69" s="19"/>
      <c r="M69" s="11"/>
      <c r="O69" s="4" t="e">
        <f ca="1">nerr(MATCH("есть",List01_flag_index_1,0))</f>
        <v>#NAME?</v>
      </c>
      <c r="T69" s="4"/>
      <c r="W69" s="12"/>
      <c r="AC69" s="13"/>
      <c r="AD69" s="13"/>
      <c r="AE69" s="13"/>
      <c r="AF69" s="13"/>
      <c r="AG69" s="13"/>
    </row>
    <row r="70" spans="1:33" s="4" customFormat="1" ht="5.25" hidden="1">
      <c r="A70" s="67"/>
      <c r="C70" s="42"/>
      <c r="D70" s="129"/>
      <c r="E70" s="68"/>
      <c r="F70" s="131"/>
      <c r="G70" s="53"/>
      <c r="H70" s="53"/>
      <c r="I70" s="53"/>
      <c r="J70" s="53"/>
      <c r="K70" s="53"/>
      <c r="L70" s="47"/>
      <c r="W70" s="48"/>
      <c r="AC70" s="49"/>
      <c r="AD70" s="49"/>
      <c r="AE70" s="49"/>
      <c r="AF70" s="49"/>
      <c r="AG70" s="49"/>
    </row>
    <row r="71" spans="1:33" s="4" customFormat="1" ht="5.25" hidden="1">
      <c r="A71" s="67"/>
      <c r="C71" s="42"/>
      <c r="D71" s="130"/>
      <c r="E71" s="69"/>
      <c r="F71" s="132"/>
      <c r="G71" s="70" t="s">
        <v>98</v>
      </c>
      <c r="H71" s="70" t="s">
        <v>98</v>
      </c>
      <c r="I71" s="70" t="s">
        <v>98</v>
      </c>
      <c r="J71" s="70" t="s">
        <v>98</v>
      </c>
      <c r="K71" s="70" t="s">
        <v>98</v>
      </c>
      <c r="L71" s="47"/>
      <c r="O71" s="4" t="e">
        <f ca="1">nerr(MATCH("есть",List01_flag_index_2,0))</f>
        <v>#NAME?</v>
      </c>
      <c r="W71" s="48"/>
      <c r="AC71" s="49"/>
      <c r="AD71" s="49"/>
      <c r="AE71" s="49"/>
      <c r="AF71" s="49"/>
      <c r="AG71" s="49"/>
    </row>
    <row r="72" spans="1:33" s="2" customFormat="1" ht="22.5">
      <c r="A72" s="1"/>
      <c r="C72" s="16"/>
      <c r="D72" s="71" t="s">
        <v>99</v>
      </c>
      <c r="E72" s="72" t="s">
        <v>100</v>
      </c>
      <c r="F72" s="73" t="s">
        <v>0</v>
      </c>
      <c r="G72" s="74">
        <f>SUM(G73:G76)</f>
        <v>23221.022720000001</v>
      </c>
      <c r="H72" s="74">
        <f>SUM(H73:H76)</f>
        <v>718.20666999999992</v>
      </c>
      <c r="I72" s="74">
        <f>SUM(I73:I76)</f>
        <v>457.71798000000001</v>
      </c>
      <c r="J72" s="74">
        <f>SUM(J73:J76)</f>
        <v>1814.5332600000002</v>
      </c>
      <c r="K72" s="74">
        <f>SUM(K73:K76)</f>
        <v>1286.3401099999999</v>
      </c>
      <c r="L72" s="19" t="s">
        <v>101</v>
      </c>
      <c r="M72" s="11"/>
      <c r="O72" s="4"/>
      <c r="T72" s="4"/>
      <c r="W72" s="12"/>
      <c r="AC72" s="13"/>
      <c r="AD72" s="13"/>
      <c r="AE72" s="13"/>
      <c r="AF72" s="13"/>
      <c r="AG72" s="13"/>
    </row>
    <row r="73" spans="1:33" s="2" customFormat="1" ht="18.75" hidden="1">
      <c r="A73" s="1"/>
      <c r="C73" s="16"/>
      <c r="D73" s="6" t="s">
        <v>102</v>
      </c>
      <c r="E73" s="63"/>
      <c r="F73" s="8"/>
      <c r="G73" s="75"/>
      <c r="H73" s="75"/>
      <c r="I73" s="75"/>
      <c r="J73" s="75"/>
      <c r="K73" s="75"/>
      <c r="L73" s="76"/>
      <c r="M73" s="11"/>
      <c r="O73" s="4"/>
      <c r="T73" s="4"/>
      <c r="W73" s="12"/>
      <c r="AC73" s="13"/>
      <c r="AD73" s="13"/>
      <c r="AE73" s="13"/>
      <c r="AF73" s="13"/>
      <c r="AG73" s="13"/>
    </row>
    <row r="74" spans="1:33" s="2" customFormat="1" ht="22.5">
      <c r="A74" s="1"/>
      <c r="C74" s="54" t="s">
        <v>45</v>
      </c>
      <c r="D74" s="6" t="s">
        <v>103</v>
      </c>
      <c r="E74" s="77" t="s">
        <v>104</v>
      </c>
      <c r="F74" s="8" t="s">
        <v>0</v>
      </c>
      <c r="G74" s="9">
        <v>2828.4580999999998</v>
      </c>
      <c r="H74" s="9">
        <f>18.34099+58.98404</f>
        <v>77.325029999999998</v>
      </c>
      <c r="I74" s="9">
        <f>18.77229+59.89168</f>
        <v>78.663970000000006</v>
      </c>
      <c r="J74" s="9">
        <v>237.75521000000001</v>
      </c>
      <c r="K74" s="9">
        <v>184.2638</v>
      </c>
      <c r="L74" s="10" t="s">
        <v>1</v>
      </c>
      <c r="M74" s="11"/>
      <c r="O74" s="4"/>
      <c r="T74" s="4"/>
      <c r="W74" s="12"/>
      <c r="AC74" s="13"/>
      <c r="AD74" s="13"/>
      <c r="AE74" s="13"/>
      <c r="AF74" s="13"/>
      <c r="AG74" s="13"/>
    </row>
    <row r="75" spans="1:33" s="2" customFormat="1" ht="22.5">
      <c r="A75" s="1"/>
      <c r="C75" s="54" t="s">
        <v>45</v>
      </c>
      <c r="D75" s="6" t="s">
        <v>105</v>
      </c>
      <c r="E75" s="77" t="s">
        <v>106</v>
      </c>
      <c r="F75" s="8" t="s">
        <v>0</v>
      </c>
      <c r="G75" s="9">
        <v>20392.564620000001</v>
      </c>
      <c r="H75" s="9">
        <v>640.88163999999995</v>
      </c>
      <c r="I75" s="9">
        <v>379.05401000000001</v>
      </c>
      <c r="J75" s="9">
        <f>1575.07246+1.70559</f>
        <v>1576.7780500000001</v>
      </c>
      <c r="K75" s="9">
        <v>1102.0763099999999</v>
      </c>
      <c r="L75" s="10" t="s">
        <v>1</v>
      </c>
      <c r="M75" s="11"/>
      <c r="O75" s="4"/>
      <c r="T75" s="4"/>
      <c r="W75" s="12"/>
      <c r="AC75" s="13"/>
      <c r="AD75" s="13"/>
      <c r="AE75" s="13"/>
      <c r="AF75" s="13"/>
      <c r="AG75" s="13"/>
    </row>
    <row r="76" spans="1:33" s="2" customFormat="1" ht="18.75">
      <c r="A76" s="1"/>
      <c r="C76" s="55"/>
      <c r="D76" s="56"/>
      <c r="E76" s="57" t="s">
        <v>107</v>
      </c>
      <c r="F76" s="58"/>
      <c r="G76" s="59"/>
      <c r="H76" s="59"/>
      <c r="I76" s="59"/>
      <c r="J76" s="59"/>
      <c r="K76" s="59"/>
      <c r="L76" s="60"/>
      <c r="M76" s="11"/>
      <c r="O76" s="4"/>
      <c r="T76" s="4"/>
      <c r="W76" s="12"/>
      <c r="AC76" s="13"/>
      <c r="AD76" s="13"/>
      <c r="AE76" s="13"/>
      <c r="AF76" s="13"/>
      <c r="AG76" s="13"/>
    </row>
    <row r="77" spans="1:33" s="2" customFormat="1" ht="22.5">
      <c r="A77" s="1"/>
      <c r="C77" s="16"/>
      <c r="D77" s="17" t="s">
        <v>108</v>
      </c>
      <c r="E77" s="37" t="s">
        <v>109</v>
      </c>
      <c r="F77" s="8" t="s">
        <v>0</v>
      </c>
      <c r="G77" s="39">
        <f>G29-G30</f>
        <v>10034.942383493122</v>
      </c>
      <c r="H77" s="39">
        <f t="shared" ref="H77:K77" si="0">H29-H30</f>
        <v>-1724.3769579843702</v>
      </c>
      <c r="I77" s="39">
        <f t="shared" si="0"/>
        <v>-1462.8656071205742</v>
      </c>
      <c r="J77" s="39">
        <f t="shared" si="0"/>
        <v>-10707.964673943756</v>
      </c>
      <c r="K77" s="39">
        <f t="shared" si="0"/>
        <v>243.18667394223303</v>
      </c>
      <c r="L77" s="19"/>
      <c r="M77" s="11"/>
      <c r="O77" s="4"/>
      <c r="T77" s="4"/>
      <c r="W77" s="12"/>
      <c r="AC77" s="13"/>
      <c r="AD77" s="13"/>
      <c r="AE77" s="13"/>
      <c r="AF77" s="13"/>
      <c r="AG77" s="13"/>
    </row>
    <row r="78" spans="1:33" s="2" customFormat="1" ht="22.5">
      <c r="A78" s="1"/>
      <c r="C78" s="62"/>
      <c r="D78" s="17" t="s">
        <v>110</v>
      </c>
      <c r="E78" s="37" t="s">
        <v>111</v>
      </c>
      <c r="F78" s="8" t="s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19" t="s">
        <v>112</v>
      </c>
      <c r="M78" s="11"/>
      <c r="O78" s="4"/>
      <c r="T78" s="4"/>
      <c r="W78" s="12"/>
      <c r="AC78" s="13"/>
      <c r="AD78" s="13"/>
      <c r="AE78" s="13"/>
      <c r="AF78" s="13"/>
      <c r="AG78" s="13"/>
    </row>
    <row r="79" spans="1:33" s="2" customFormat="1" ht="33.75">
      <c r="A79" s="1"/>
      <c r="C79" s="16"/>
      <c r="D79" s="17" t="s">
        <v>113</v>
      </c>
      <c r="E79" s="41" t="s">
        <v>114</v>
      </c>
      <c r="F79" s="8" t="s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19"/>
      <c r="M79" s="11"/>
      <c r="O79" s="4"/>
      <c r="T79" s="4"/>
      <c r="W79" s="12"/>
      <c r="AC79" s="13"/>
      <c r="AD79" s="13"/>
      <c r="AE79" s="13"/>
      <c r="AF79" s="13"/>
      <c r="AG79" s="13"/>
    </row>
    <row r="80" spans="1:33" s="2" customFormat="1" ht="18.75">
      <c r="A80" s="1"/>
      <c r="C80" s="16"/>
      <c r="D80" s="17" t="s">
        <v>115</v>
      </c>
      <c r="E80" s="37" t="s">
        <v>116</v>
      </c>
      <c r="F80" s="8" t="s">
        <v>0</v>
      </c>
      <c r="G80" s="39">
        <f>G81</f>
        <v>63284.533000000003</v>
      </c>
      <c r="H80" s="39">
        <f>H81</f>
        <v>72.494630000000001</v>
      </c>
      <c r="I80" s="39">
        <v>0</v>
      </c>
      <c r="J80" s="39">
        <v>0</v>
      </c>
      <c r="K80" s="39">
        <v>0</v>
      </c>
      <c r="L80" s="19" t="s">
        <v>117</v>
      </c>
      <c r="M80" s="11"/>
      <c r="O80" s="4"/>
      <c r="T80" s="4"/>
      <c r="W80" s="12"/>
      <c r="AC80" s="13"/>
      <c r="AD80" s="13"/>
      <c r="AE80" s="13"/>
      <c r="AF80" s="13"/>
      <c r="AG80" s="13"/>
    </row>
    <row r="81" spans="1:33" s="2" customFormat="1" ht="22.5">
      <c r="A81" s="1"/>
      <c r="C81" s="16"/>
      <c r="D81" s="17" t="s">
        <v>118</v>
      </c>
      <c r="E81" s="41" t="s">
        <v>119</v>
      </c>
      <c r="F81" s="8" t="s">
        <v>0</v>
      </c>
      <c r="G81" s="39">
        <f>G82-G83</f>
        <v>63284.533000000003</v>
      </c>
      <c r="H81" s="39">
        <f>H82-H83</f>
        <v>72.494630000000001</v>
      </c>
      <c r="I81" s="39">
        <v>0</v>
      </c>
      <c r="J81" s="39">
        <v>0</v>
      </c>
      <c r="K81" s="39">
        <v>0</v>
      </c>
      <c r="L81" s="19" t="s">
        <v>120</v>
      </c>
      <c r="M81" s="11"/>
      <c r="O81" s="4"/>
      <c r="T81" s="4"/>
      <c r="W81" s="12"/>
      <c r="AC81" s="13"/>
      <c r="AD81" s="13"/>
      <c r="AE81" s="13"/>
      <c r="AF81" s="13"/>
      <c r="AG81" s="13"/>
    </row>
    <row r="82" spans="1:33" s="2" customFormat="1" ht="22.5">
      <c r="A82" s="1"/>
      <c r="C82" s="16"/>
      <c r="D82" s="17" t="s">
        <v>121</v>
      </c>
      <c r="E82" s="63" t="s">
        <v>122</v>
      </c>
      <c r="F82" s="8" t="s">
        <v>0</v>
      </c>
      <c r="G82" s="39">
        <v>64587.373</v>
      </c>
      <c r="H82" s="39">
        <v>114.42162999999999</v>
      </c>
      <c r="I82" s="39">
        <v>0</v>
      </c>
      <c r="J82" s="39">
        <v>0</v>
      </c>
      <c r="K82" s="39">
        <v>0</v>
      </c>
      <c r="L82" s="19" t="s">
        <v>123</v>
      </c>
      <c r="M82" s="11"/>
      <c r="O82" s="4"/>
      <c r="T82" s="4"/>
      <c r="W82" s="12"/>
      <c r="AC82" s="13"/>
      <c r="AD82" s="13"/>
      <c r="AE82" s="13"/>
      <c r="AF82" s="13"/>
      <c r="AG82" s="13"/>
    </row>
    <row r="83" spans="1:33" s="2" customFormat="1" ht="22.5">
      <c r="A83" s="1"/>
      <c r="C83" s="16"/>
      <c r="D83" s="17" t="s">
        <v>124</v>
      </c>
      <c r="E83" s="63" t="s">
        <v>125</v>
      </c>
      <c r="F83" s="8" t="s">
        <v>0</v>
      </c>
      <c r="G83" s="39">
        <v>1302.8399999999999</v>
      </c>
      <c r="H83" s="39">
        <v>41.927</v>
      </c>
      <c r="I83" s="39">
        <v>0</v>
      </c>
      <c r="J83" s="39">
        <v>0</v>
      </c>
      <c r="K83" s="39">
        <v>0</v>
      </c>
      <c r="L83" s="19" t="s">
        <v>126</v>
      </c>
      <c r="M83" s="11"/>
      <c r="O83" s="4"/>
      <c r="T83" s="4"/>
      <c r="W83" s="12"/>
      <c r="AC83" s="13"/>
      <c r="AD83" s="13"/>
      <c r="AE83" s="13"/>
      <c r="AF83" s="13"/>
      <c r="AG83" s="13"/>
    </row>
    <row r="84" spans="1:33" s="2" customFormat="1" ht="22.5">
      <c r="A84" s="1"/>
      <c r="C84" s="16"/>
      <c r="D84" s="17" t="s">
        <v>127</v>
      </c>
      <c r="E84" s="41" t="s">
        <v>128</v>
      </c>
      <c r="F84" s="8" t="s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19"/>
      <c r="M84" s="11"/>
      <c r="O84" s="4"/>
      <c r="T84" s="4"/>
      <c r="W84" s="12"/>
      <c r="AC84" s="13"/>
      <c r="AD84" s="13"/>
      <c r="AE84" s="13"/>
      <c r="AF84" s="13"/>
      <c r="AG84" s="13"/>
    </row>
    <row r="85" spans="1:33" s="2" customFormat="1" ht="45">
      <c r="A85" s="1"/>
      <c r="C85" s="16"/>
      <c r="D85" s="17" t="s">
        <v>129</v>
      </c>
      <c r="E85" s="37" t="s">
        <v>130</v>
      </c>
      <c r="F85" s="8" t="s">
        <v>131</v>
      </c>
      <c r="G85" s="78" t="s">
        <v>132</v>
      </c>
      <c r="H85" s="78" t="s">
        <v>132</v>
      </c>
      <c r="I85" s="78" t="s">
        <v>132</v>
      </c>
      <c r="J85" s="78" t="s">
        <v>132</v>
      </c>
      <c r="K85" s="78" t="s">
        <v>132</v>
      </c>
      <c r="L85" s="19" t="s">
        <v>133</v>
      </c>
      <c r="M85" s="11"/>
      <c r="O85" s="4"/>
      <c r="T85" s="4"/>
      <c r="W85" s="12"/>
      <c r="AC85" s="13"/>
      <c r="AD85" s="13"/>
      <c r="AE85" s="13"/>
      <c r="AF85" s="13"/>
      <c r="AG85" s="13"/>
    </row>
    <row r="86" spans="1:33" s="2" customFormat="1" ht="45">
      <c r="A86" s="1"/>
      <c r="C86" s="16"/>
      <c r="D86" s="17" t="s">
        <v>134</v>
      </c>
      <c r="E86" s="37" t="s">
        <v>135</v>
      </c>
      <c r="F86" s="8" t="s">
        <v>16</v>
      </c>
      <c r="G86" s="39">
        <f>SUM(G88:G110)</f>
        <v>282.72399999999999</v>
      </c>
      <c r="H86" s="39">
        <v>89.98</v>
      </c>
      <c r="I86" s="39">
        <v>1.08</v>
      </c>
      <c r="J86" s="39">
        <v>269.36</v>
      </c>
      <c r="K86" s="39">
        <v>0</v>
      </c>
      <c r="L86" s="19" t="s">
        <v>136</v>
      </c>
      <c r="M86" s="11"/>
      <c r="O86" s="4"/>
      <c r="T86" s="4"/>
      <c r="W86" s="12"/>
      <c r="AC86" s="13"/>
      <c r="AD86" s="13"/>
      <c r="AE86" s="13"/>
      <c r="AF86" s="13"/>
      <c r="AG86" s="13"/>
    </row>
    <row r="87" spans="1:33" s="50" customFormat="1" ht="5.25" hidden="1">
      <c r="A87" s="67"/>
      <c r="B87" s="4"/>
      <c r="C87" s="42"/>
      <c r="D87" s="79" t="s">
        <v>137</v>
      </c>
      <c r="E87" s="80"/>
      <c r="F87" s="81"/>
      <c r="G87" s="82"/>
      <c r="H87" s="82"/>
      <c r="I87" s="82"/>
      <c r="J87" s="82"/>
      <c r="K87" s="82"/>
      <c r="L87" s="83"/>
      <c r="M87" s="4"/>
      <c r="N87" s="4"/>
      <c r="O87" s="4"/>
      <c r="P87" s="4"/>
      <c r="Q87" s="4"/>
      <c r="R87" s="4"/>
      <c r="S87" s="4"/>
      <c r="T87" s="4"/>
      <c r="U87" s="4"/>
      <c r="V87" s="4"/>
      <c r="W87" s="48"/>
      <c r="X87" s="4"/>
      <c r="Y87" s="4"/>
      <c r="Z87" s="4"/>
      <c r="AA87" s="4"/>
      <c r="AB87" s="4"/>
      <c r="AC87" s="49"/>
      <c r="AD87" s="49"/>
      <c r="AE87" s="49"/>
      <c r="AF87" s="49"/>
      <c r="AG87" s="49"/>
    </row>
    <row r="88" spans="1:33" ht="18.75">
      <c r="C88" s="54" t="s">
        <v>45</v>
      </c>
      <c r="D88" s="17" t="s">
        <v>138</v>
      </c>
      <c r="E88" s="84" t="s">
        <v>139</v>
      </c>
      <c r="F88" s="8" t="s">
        <v>16</v>
      </c>
      <c r="G88" s="9">
        <v>113.66</v>
      </c>
      <c r="H88" s="9">
        <v>0</v>
      </c>
      <c r="I88" s="9">
        <v>0</v>
      </c>
      <c r="J88" s="9">
        <v>0</v>
      </c>
      <c r="K88" s="9">
        <v>0</v>
      </c>
      <c r="L88" s="19" t="s">
        <v>17</v>
      </c>
      <c r="M88" s="11"/>
    </row>
    <row r="89" spans="1:33" ht="18.75">
      <c r="C89" s="54" t="s">
        <v>45</v>
      </c>
      <c r="D89" s="17" t="s">
        <v>140</v>
      </c>
      <c r="E89" s="84" t="s">
        <v>141</v>
      </c>
      <c r="F89" s="8" t="s">
        <v>16</v>
      </c>
      <c r="G89" s="9">
        <v>22.64</v>
      </c>
      <c r="H89" s="9">
        <v>0</v>
      </c>
      <c r="I89" s="9">
        <v>0</v>
      </c>
      <c r="J89" s="9">
        <v>0</v>
      </c>
      <c r="K89" s="9">
        <v>0</v>
      </c>
      <c r="L89" s="19" t="s">
        <v>17</v>
      </c>
      <c r="M89" s="11"/>
    </row>
    <row r="90" spans="1:33" ht="18.75">
      <c r="C90" s="54" t="s">
        <v>45</v>
      </c>
      <c r="D90" s="17" t="s">
        <v>142</v>
      </c>
      <c r="E90" s="84" t="s">
        <v>143</v>
      </c>
      <c r="F90" s="8" t="s">
        <v>16</v>
      </c>
      <c r="G90" s="9">
        <v>3.98</v>
      </c>
      <c r="H90" s="9">
        <v>0</v>
      </c>
      <c r="I90" s="9">
        <v>0</v>
      </c>
      <c r="J90" s="9">
        <v>0</v>
      </c>
      <c r="K90" s="9">
        <v>0</v>
      </c>
      <c r="L90" s="19" t="s">
        <v>17</v>
      </c>
      <c r="M90" s="11"/>
    </row>
    <row r="91" spans="1:33" ht="18.75">
      <c r="C91" s="54" t="s">
        <v>45</v>
      </c>
      <c r="D91" s="17" t="s">
        <v>144</v>
      </c>
      <c r="E91" s="84" t="s">
        <v>145</v>
      </c>
      <c r="F91" s="8" t="s">
        <v>16</v>
      </c>
      <c r="G91" s="9">
        <v>5.32</v>
      </c>
      <c r="H91" s="9">
        <v>0</v>
      </c>
      <c r="I91" s="9">
        <v>0</v>
      </c>
      <c r="J91" s="9">
        <v>0</v>
      </c>
      <c r="K91" s="9">
        <v>0</v>
      </c>
      <c r="L91" s="19" t="s">
        <v>17</v>
      </c>
      <c r="M91" s="11"/>
    </row>
    <row r="92" spans="1:33" ht="18.75">
      <c r="C92" s="54" t="s">
        <v>45</v>
      </c>
      <c r="D92" s="17" t="s">
        <v>146</v>
      </c>
      <c r="E92" s="84" t="s">
        <v>147</v>
      </c>
      <c r="F92" s="8" t="s">
        <v>16</v>
      </c>
      <c r="G92" s="9">
        <v>89.98</v>
      </c>
      <c r="H92" s="9">
        <v>89.98</v>
      </c>
      <c r="I92" s="9">
        <v>0</v>
      </c>
      <c r="J92" s="9">
        <v>0</v>
      </c>
      <c r="K92" s="9">
        <v>0</v>
      </c>
      <c r="L92" s="19" t="s">
        <v>17</v>
      </c>
      <c r="M92" s="11"/>
    </row>
    <row r="93" spans="1:33" ht="18.75">
      <c r="C93" s="54" t="s">
        <v>45</v>
      </c>
      <c r="D93" s="17" t="s">
        <v>148</v>
      </c>
      <c r="E93" s="84" t="s">
        <v>149</v>
      </c>
      <c r="F93" s="8" t="s">
        <v>16</v>
      </c>
      <c r="G93" s="9">
        <v>6.45</v>
      </c>
      <c r="H93" s="9">
        <v>0</v>
      </c>
      <c r="I93" s="9">
        <v>0</v>
      </c>
      <c r="J93" s="9">
        <v>0</v>
      </c>
      <c r="K93" s="9">
        <v>0</v>
      </c>
      <c r="L93" s="19" t="s">
        <v>17</v>
      </c>
      <c r="M93" s="11"/>
    </row>
    <row r="94" spans="1:33" ht="18.75">
      <c r="C94" s="54" t="s">
        <v>45</v>
      </c>
      <c r="D94" s="17" t="s">
        <v>150</v>
      </c>
      <c r="E94" s="84" t="s">
        <v>151</v>
      </c>
      <c r="F94" s="8" t="s">
        <v>16</v>
      </c>
      <c r="G94" s="9">
        <v>4.33</v>
      </c>
      <c r="H94" s="9">
        <v>0</v>
      </c>
      <c r="I94" s="9">
        <v>0</v>
      </c>
      <c r="J94" s="9">
        <v>0</v>
      </c>
      <c r="K94" s="9">
        <v>0</v>
      </c>
      <c r="L94" s="19" t="s">
        <v>17</v>
      </c>
      <c r="M94" s="11"/>
    </row>
    <row r="95" spans="1:33" ht="18.75">
      <c r="C95" s="54" t="s">
        <v>45</v>
      </c>
      <c r="D95" s="17" t="s">
        <v>152</v>
      </c>
      <c r="E95" s="84" t="s">
        <v>153</v>
      </c>
      <c r="F95" s="8" t="s">
        <v>16</v>
      </c>
      <c r="G95" s="9">
        <v>5.16</v>
      </c>
      <c r="H95" s="9">
        <v>0</v>
      </c>
      <c r="I95" s="9">
        <v>0</v>
      </c>
      <c r="J95" s="9">
        <v>0</v>
      </c>
      <c r="K95" s="9">
        <v>0</v>
      </c>
      <c r="L95" s="19" t="s">
        <v>17</v>
      </c>
      <c r="M95" s="11"/>
    </row>
    <row r="96" spans="1:33" ht="18.75">
      <c r="C96" s="54" t="s">
        <v>45</v>
      </c>
      <c r="D96" s="17" t="s">
        <v>154</v>
      </c>
      <c r="E96" s="84" t="s">
        <v>155</v>
      </c>
      <c r="F96" s="8" t="s">
        <v>16</v>
      </c>
      <c r="G96" s="9">
        <v>2.0099999999999998</v>
      </c>
      <c r="H96" s="9">
        <v>0</v>
      </c>
      <c r="I96" s="9">
        <v>0</v>
      </c>
      <c r="J96" s="9">
        <v>0</v>
      </c>
      <c r="K96" s="9">
        <v>0</v>
      </c>
      <c r="L96" s="19" t="s">
        <v>17</v>
      </c>
      <c r="M96" s="11"/>
    </row>
    <row r="97" spans="1:33" ht="18.75">
      <c r="C97" s="54" t="s">
        <v>45</v>
      </c>
      <c r="D97" s="17" t="s">
        <v>156</v>
      </c>
      <c r="E97" s="84" t="s">
        <v>157</v>
      </c>
      <c r="F97" s="8" t="s">
        <v>16</v>
      </c>
      <c r="G97" s="9">
        <v>0.218</v>
      </c>
      <c r="H97" s="9">
        <v>0</v>
      </c>
      <c r="I97" s="9">
        <v>0</v>
      </c>
      <c r="J97" s="9">
        <v>0</v>
      </c>
      <c r="K97" s="9">
        <v>0</v>
      </c>
      <c r="L97" s="19" t="s">
        <v>17</v>
      </c>
      <c r="M97" s="11"/>
    </row>
    <row r="98" spans="1:33" ht="18.75">
      <c r="C98" s="54" t="s">
        <v>45</v>
      </c>
      <c r="D98" s="17" t="s">
        <v>158</v>
      </c>
      <c r="E98" s="84" t="s">
        <v>159</v>
      </c>
      <c r="F98" s="8" t="s">
        <v>16</v>
      </c>
      <c r="G98" s="9">
        <v>1.5</v>
      </c>
      <c r="H98" s="9">
        <v>0</v>
      </c>
      <c r="I98" s="9">
        <v>0</v>
      </c>
      <c r="J98" s="9">
        <v>0</v>
      </c>
      <c r="K98" s="9">
        <v>0</v>
      </c>
      <c r="L98" s="19" t="s">
        <v>17</v>
      </c>
      <c r="M98" s="11"/>
    </row>
    <row r="99" spans="1:33" ht="18.75">
      <c r="C99" s="54" t="s">
        <v>45</v>
      </c>
      <c r="D99" s="17" t="s">
        <v>160</v>
      </c>
      <c r="E99" s="84" t="s">
        <v>161</v>
      </c>
      <c r="F99" s="8" t="s">
        <v>16</v>
      </c>
      <c r="G99" s="9">
        <v>5.3999999999999999E-2</v>
      </c>
      <c r="H99" s="9">
        <v>0</v>
      </c>
      <c r="I99" s="9">
        <v>0</v>
      </c>
      <c r="J99" s="9">
        <v>0</v>
      </c>
      <c r="K99" s="9">
        <v>0</v>
      </c>
      <c r="L99" s="19" t="s">
        <v>17</v>
      </c>
      <c r="M99" s="11"/>
    </row>
    <row r="100" spans="1:33" ht="18.75">
      <c r="C100" s="54" t="s">
        <v>45</v>
      </c>
      <c r="D100" s="17" t="s">
        <v>162</v>
      </c>
      <c r="E100" s="84" t="s">
        <v>163</v>
      </c>
      <c r="F100" s="8" t="s">
        <v>16</v>
      </c>
      <c r="G100" s="9">
        <v>1.72</v>
      </c>
      <c r="H100" s="9">
        <v>0</v>
      </c>
      <c r="I100" s="9">
        <v>0</v>
      </c>
      <c r="J100" s="9">
        <v>0</v>
      </c>
      <c r="K100" s="9">
        <v>0</v>
      </c>
      <c r="L100" s="19" t="s">
        <v>17</v>
      </c>
      <c r="M100" s="11"/>
    </row>
    <row r="101" spans="1:33" ht="18.75">
      <c r="C101" s="54" t="s">
        <v>45</v>
      </c>
      <c r="D101" s="17" t="s">
        <v>164</v>
      </c>
      <c r="E101" s="84" t="s">
        <v>165</v>
      </c>
      <c r="F101" s="8" t="s">
        <v>16</v>
      </c>
      <c r="G101" s="9">
        <v>1.72</v>
      </c>
      <c r="H101" s="9">
        <v>0</v>
      </c>
      <c r="I101" s="9">
        <v>0</v>
      </c>
      <c r="J101" s="9">
        <v>0</v>
      </c>
      <c r="K101" s="9">
        <v>0</v>
      </c>
      <c r="L101" s="19" t="s">
        <v>17</v>
      </c>
      <c r="M101" s="11"/>
    </row>
    <row r="102" spans="1:33" ht="18.75">
      <c r="C102" s="54" t="s">
        <v>45</v>
      </c>
      <c r="D102" s="17" t="s">
        <v>166</v>
      </c>
      <c r="E102" s="84" t="s">
        <v>167</v>
      </c>
      <c r="F102" s="8" t="s">
        <v>16</v>
      </c>
      <c r="G102" s="9">
        <v>0.17199999999999999</v>
      </c>
      <c r="H102" s="9">
        <v>0</v>
      </c>
      <c r="I102" s="9">
        <v>0</v>
      </c>
      <c r="J102" s="9">
        <v>0</v>
      </c>
      <c r="K102" s="9">
        <v>0</v>
      </c>
      <c r="L102" s="19" t="s">
        <v>17</v>
      </c>
      <c r="M102" s="11"/>
    </row>
    <row r="103" spans="1:33" ht="18.75">
      <c r="C103" s="54" t="s">
        <v>45</v>
      </c>
      <c r="D103" s="17" t="s">
        <v>168</v>
      </c>
      <c r="E103" s="84" t="s">
        <v>169</v>
      </c>
      <c r="F103" s="8" t="s">
        <v>16</v>
      </c>
      <c r="G103" s="9">
        <v>3.44</v>
      </c>
      <c r="H103" s="9">
        <v>0</v>
      </c>
      <c r="I103" s="9">
        <v>0</v>
      </c>
      <c r="J103" s="9">
        <v>0</v>
      </c>
      <c r="K103" s="9">
        <v>0</v>
      </c>
      <c r="L103" s="19" t="s">
        <v>17</v>
      </c>
      <c r="M103" s="11"/>
    </row>
    <row r="104" spans="1:33" ht="18.75">
      <c r="C104" s="54" t="s">
        <v>45</v>
      </c>
      <c r="D104" s="17" t="s">
        <v>170</v>
      </c>
      <c r="E104" s="84" t="s">
        <v>171</v>
      </c>
      <c r="F104" s="8" t="s">
        <v>16</v>
      </c>
      <c r="G104" s="9">
        <v>0.52</v>
      </c>
      <c r="H104" s="9">
        <v>0</v>
      </c>
      <c r="I104" s="9">
        <v>0</v>
      </c>
      <c r="J104" s="9">
        <v>0</v>
      </c>
      <c r="K104" s="9">
        <v>0</v>
      </c>
      <c r="L104" s="19" t="s">
        <v>17</v>
      </c>
      <c r="M104" s="11"/>
    </row>
    <row r="105" spans="1:33" ht="18.75">
      <c r="C105" s="54" t="s">
        <v>45</v>
      </c>
      <c r="D105" s="17" t="s">
        <v>172</v>
      </c>
      <c r="E105" s="84" t="s">
        <v>173</v>
      </c>
      <c r="F105" s="8" t="s">
        <v>16</v>
      </c>
      <c r="G105" s="9">
        <v>0.95</v>
      </c>
      <c r="H105" s="9">
        <v>0</v>
      </c>
      <c r="I105" s="9">
        <v>0</v>
      </c>
      <c r="J105" s="9">
        <v>0</v>
      </c>
      <c r="K105" s="9">
        <v>0</v>
      </c>
      <c r="L105" s="19" t="s">
        <v>17</v>
      </c>
      <c r="M105" s="11"/>
    </row>
    <row r="106" spans="1:33" ht="18.75">
      <c r="C106" s="54" t="s">
        <v>45</v>
      </c>
      <c r="D106" s="17" t="s">
        <v>174</v>
      </c>
      <c r="E106" s="84" t="s">
        <v>175</v>
      </c>
      <c r="F106" s="8" t="s">
        <v>16</v>
      </c>
      <c r="G106" s="9">
        <v>3.32</v>
      </c>
      <c r="H106" s="9">
        <v>0</v>
      </c>
      <c r="I106" s="9">
        <v>0</v>
      </c>
      <c r="J106" s="9">
        <v>0</v>
      </c>
      <c r="K106" s="9">
        <v>0</v>
      </c>
      <c r="L106" s="19" t="s">
        <v>17</v>
      </c>
      <c r="M106" s="11"/>
    </row>
    <row r="107" spans="1:33" ht="18.75">
      <c r="C107" s="54" t="s">
        <v>45</v>
      </c>
      <c r="D107" s="17" t="s">
        <v>176</v>
      </c>
      <c r="E107" s="84" t="s">
        <v>177</v>
      </c>
      <c r="F107" s="8" t="s">
        <v>16</v>
      </c>
      <c r="G107" s="9">
        <v>1.03</v>
      </c>
      <c r="H107" s="9">
        <v>0</v>
      </c>
      <c r="I107" s="9">
        <v>0</v>
      </c>
      <c r="J107" s="9">
        <v>0</v>
      </c>
      <c r="K107" s="9">
        <v>0</v>
      </c>
      <c r="L107" s="19" t="s">
        <v>17</v>
      </c>
      <c r="M107" s="11"/>
    </row>
    <row r="108" spans="1:33" ht="18.75">
      <c r="C108" s="54" t="s">
        <v>45</v>
      </c>
      <c r="D108" s="17" t="s">
        <v>178</v>
      </c>
      <c r="E108" s="84" t="s">
        <v>179</v>
      </c>
      <c r="F108" s="8" t="s">
        <v>16</v>
      </c>
      <c r="G108" s="9">
        <v>0.76</v>
      </c>
      <c r="H108" s="9">
        <v>0</v>
      </c>
      <c r="I108" s="9">
        <v>0</v>
      </c>
      <c r="J108" s="9">
        <v>0</v>
      </c>
      <c r="K108" s="9">
        <v>0</v>
      </c>
      <c r="L108" s="19" t="s">
        <v>17</v>
      </c>
      <c r="M108" s="11"/>
    </row>
    <row r="109" spans="1:33" ht="18.75">
      <c r="C109" s="54" t="s">
        <v>45</v>
      </c>
      <c r="D109" s="17" t="s">
        <v>180</v>
      </c>
      <c r="E109" s="84" t="s">
        <v>181</v>
      </c>
      <c r="F109" s="8" t="s">
        <v>16</v>
      </c>
      <c r="G109" s="9">
        <v>0.47</v>
      </c>
      <c r="H109" s="9">
        <v>0</v>
      </c>
      <c r="I109" s="9">
        <v>0</v>
      </c>
      <c r="J109" s="9">
        <v>0</v>
      </c>
      <c r="K109" s="9">
        <v>0</v>
      </c>
      <c r="L109" s="19" t="s">
        <v>17</v>
      </c>
      <c r="M109" s="11"/>
    </row>
    <row r="110" spans="1:33" ht="18.75">
      <c r="C110" s="54" t="s">
        <v>45</v>
      </c>
      <c r="D110" s="17" t="s">
        <v>182</v>
      </c>
      <c r="E110" s="84" t="s">
        <v>183</v>
      </c>
      <c r="F110" s="8" t="s">
        <v>16</v>
      </c>
      <c r="G110" s="9">
        <v>13.32</v>
      </c>
      <c r="H110" s="9">
        <v>0</v>
      </c>
      <c r="I110" s="9">
        <v>0</v>
      </c>
      <c r="J110" s="9">
        <v>0</v>
      </c>
      <c r="K110" s="9">
        <v>0</v>
      </c>
      <c r="L110" s="19" t="s">
        <v>17</v>
      </c>
      <c r="M110" s="11"/>
    </row>
    <row r="111" spans="1:33" ht="22.5">
      <c r="C111" s="55"/>
      <c r="D111" s="56"/>
      <c r="E111" s="85" t="s">
        <v>184</v>
      </c>
      <c r="F111" s="58"/>
      <c r="G111" s="59"/>
      <c r="H111" s="59"/>
      <c r="I111" s="59"/>
      <c r="J111" s="59"/>
      <c r="K111" s="59"/>
      <c r="L111" s="86" t="s">
        <v>185</v>
      </c>
      <c r="M111" s="11"/>
    </row>
    <row r="112" spans="1:33" s="2" customFormat="1" ht="22.5">
      <c r="A112" s="1"/>
      <c r="C112" s="16"/>
      <c r="D112" s="17" t="s">
        <v>186</v>
      </c>
      <c r="E112" s="41" t="s">
        <v>187</v>
      </c>
      <c r="F112" s="8" t="s">
        <v>16</v>
      </c>
      <c r="G112" s="39">
        <f>121.2807-4.0317-0.6704</f>
        <v>116.57859999999999</v>
      </c>
      <c r="H112" s="39">
        <v>4.0316999999999998</v>
      </c>
      <c r="I112" s="39">
        <v>0.6704</v>
      </c>
      <c r="J112" s="39">
        <v>28.1433</v>
      </c>
      <c r="K112" s="39">
        <v>75.403519000000003</v>
      </c>
      <c r="L112" s="19" t="s">
        <v>188</v>
      </c>
      <c r="M112" s="11"/>
      <c r="O112" s="4"/>
      <c r="T112" s="4"/>
      <c r="W112" s="12"/>
      <c r="AC112" s="13"/>
      <c r="AD112" s="13"/>
      <c r="AE112" s="13"/>
      <c r="AF112" s="13"/>
      <c r="AG112" s="13"/>
    </row>
    <row r="113" spans="1:33" s="2" customFormat="1" ht="22.5">
      <c r="A113" s="1"/>
      <c r="C113" s="16"/>
      <c r="D113" s="17" t="s">
        <v>189</v>
      </c>
      <c r="E113" s="41" t="s">
        <v>190</v>
      </c>
      <c r="F113" s="8" t="s">
        <v>191</v>
      </c>
      <c r="G113" s="64">
        <v>307.3</v>
      </c>
      <c r="H113" s="64">
        <v>9.3729999999999993</v>
      </c>
      <c r="I113" s="64">
        <v>1.681</v>
      </c>
      <c r="J113" s="64">
        <v>0</v>
      </c>
      <c r="K113" s="64">
        <v>0</v>
      </c>
      <c r="L113" s="19" t="s">
        <v>192</v>
      </c>
      <c r="M113" s="11"/>
      <c r="O113" s="4"/>
      <c r="T113" s="4"/>
      <c r="W113" s="12"/>
      <c r="AC113" s="13"/>
      <c r="AD113" s="13"/>
      <c r="AE113" s="13"/>
      <c r="AF113" s="13"/>
      <c r="AG113" s="13"/>
    </row>
    <row r="114" spans="1:33" s="2" customFormat="1" ht="18.75">
      <c r="A114" s="1"/>
      <c r="C114" s="16"/>
      <c r="D114" s="17" t="s">
        <v>193</v>
      </c>
      <c r="E114" s="41" t="s">
        <v>194</v>
      </c>
      <c r="F114" s="8" t="s">
        <v>191</v>
      </c>
      <c r="G114" s="18"/>
      <c r="H114" s="18"/>
      <c r="I114" s="18"/>
      <c r="J114" s="18"/>
      <c r="K114" s="18"/>
      <c r="L114" s="19" t="s">
        <v>195</v>
      </c>
      <c r="M114" s="11"/>
      <c r="O114" s="4"/>
      <c r="T114" s="4"/>
      <c r="W114" s="12"/>
      <c r="AC114" s="13"/>
      <c r="AD114" s="13"/>
      <c r="AE114" s="13"/>
      <c r="AF114" s="13"/>
      <c r="AG114" s="13"/>
    </row>
    <row r="115" spans="1:33" s="2" customFormat="1" ht="33.75">
      <c r="A115" s="1"/>
      <c r="C115" s="16"/>
      <c r="D115" s="17" t="s">
        <v>196</v>
      </c>
      <c r="E115" s="41" t="s">
        <v>197</v>
      </c>
      <c r="F115" s="8" t="s">
        <v>191</v>
      </c>
      <c r="G115" s="64">
        <v>239.9</v>
      </c>
      <c r="H115" s="64">
        <v>9.1829999999999998</v>
      </c>
      <c r="I115" s="64">
        <v>2.073</v>
      </c>
      <c r="J115" s="64">
        <v>0</v>
      </c>
      <c r="K115" s="64">
        <v>152.90929274152415</v>
      </c>
      <c r="L115" s="19" t="s">
        <v>198</v>
      </c>
      <c r="M115" s="11"/>
      <c r="O115" s="4"/>
      <c r="T115" s="4"/>
      <c r="W115" s="12"/>
      <c r="AC115" s="13"/>
      <c r="AD115" s="13"/>
      <c r="AE115" s="13"/>
      <c r="AF115" s="13"/>
      <c r="AG115" s="13"/>
    </row>
    <row r="116" spans="1:33" s="2" customFormat="1" ht="18.75">
      <c r="A116" s="1"/>
      <c r="C116" s="16"/>
      <c r="D116" s="17" t="s">
        <v>199</v>
      </c>
      <c r="E116" s="63" t="s">
        <v>200</v>
      </c>
      <c r="F116" s="8" t="s">
        <v>191</v>
      </c>
      <c r="G116" s="64">
        <v>64.649000000000001</v>
      </c>
      <c r="H116" s="64">
        <v>8.7899999999999991</v>
      </c>
      <c r="I116" s="64">
        <v>0.57699999999999996</v>
      </c>
      <c r="J116" s="64">
        <v>0</v>
      </c>
      <c r="K116" s="64">
        <v>0</v>
      </c>
      <c r="L116" s="19"/>
      <c r="M116" s="11"/>
      <c r="O116" s="4"/>
      <c r="T116" s="4"/>
      <c r="W116" s="12"/>
      <c r="AC116" s="13"/>
      <c r="AD116" s="13"/>
      <c r="AE116" s="13"/>
      <c r="AF116" s="13"/>
      <c r="AG116" s="13"/>
    </row>
    <row r="117" spans="1:33" s="2" customFormat="1" ht="45">
      <c r="A117" s="1"/>
      <c r="C117" s="16"/>
      <c r="D117" s="17" t="s">
        <v>201</v>
      </c>
      <c r="E117" s="27" t="s">
        <v>202</v>
      </c>
      <c r="F117" s="8" t="s">
        <v>191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19"/>
      <c r="M117" s="11"/>
      <c r="O117" s="4"/>
      <c r="T117" s="4"/>
      <c r="W117" s="12"/>
      <c r="AC117" s="13"/>
      <c r="AD117" s="13"/>
      <c r="AE117" s="13"/>
      <c r="AF117" s="13"/>
      <c r="AG117" s="13"/>
    </row>
    <row r="118" spans="1:33" s="2" customFormat="1" ht="22.5">
      <c r="A118" s="1"/>
      <c r="C118" s="16"/>
      <c r="D118" s="17" t="s">
        <v>203</v>
      </c>
      <c r="E118" s="41" t="s">
        <v>204</v>
      </c>
      <c r="F118" s="8" t="s">
        <v>191</v>
      </c>
      <c r="G118" s="64">
        <f>G115-G116</f>
        <v>175.251</v>
      </c>
      <c r="H118" s="64">
        <f>H115-H116</f>
        <v>0.39300000000000068</v>
      </c>
      <c r="I118" s="64">
        <f>I115-I116</f>
        <v>1.496</v>
      </c>
      <c r="J118" s="64">
        <v>0</v>
      </c>
      <c r="K118" s="64">
        <f>K115</f>
        <v>152.90929274152415</v>
      </c>
      <c r="L118" s="19"/>
      <c r="M118" s="11"/>
      <c r="O118" s="4"/>
      <c r="T118" s="4"/>
      <c r="W118" s="12"/>
      <c r="AC118" s="13"/>
      <c r="AD118" s="13"/>
      <c r="AE118" s="13"/>
      <c r="AF118" s="13"/>
      <c r="AG118" s="13"/>
    </row>
    <row r="119" spans="1:33" s="2" customFormat="1" ht="22.5">
      <c r="A119" s="1"/>
      <c r="C119" s="16"/>
      <c r="D119" s="17" t="s">
        <v>205</v>
      </c>
      <c r="E119" s="37" t="s">
        <v>206</v>
      </c>
      <c r="F119" s="8" t="s">
        <v>207</v>
      </c>
      <c r="G119" s="39">
        <f>(35664.9)*1000000*30.4/(8400)</f>
        <v>129072971.42857143</v>
      </c>
      <c r="H119" s="39">
        <v>0</v>
      </c>
      <c r="I119" s="39">
        <v>0</v>
      </c>
      <c r="J119" s="39">
        <v>0</v>
      </c>
      <c r="K119" s="39">
        <f>6756*1000000*30.4/(8400)</f>
        <v>24450285.714285713</v>
      </c>
      <c r="L119" s="19"/>
      <c r="M119" s="11"/>
      <c r="O119" s="4"/>
      <c r="T119" s="4"/>
      <c r="W119" s="12"/>
      <c r="AC119" s="13"/>
      <c r="AD119" s="13"/>
      <c r="AE119" s="13"/>
      <c r="AF119" s="13"/>
      <c r="AG119" s="13"/>
    </row>
    <row r="120" spans="1:33" s="2" customFormat="1" ht="22.5">
      <c r="A120" s="1"/>
      <c r="C120" s="16"/>
      <c r="D120" s="17" t="s">
        <v>208</v>
      </c>
      <c r="E120" s="37" t="s">
        <v>209</v>
      </c>
      <c r="F120" s="8" t="s">
        <v>210</v>
      </c>
      <c r="G120" s="39">
        <v>38.078000000000003</v>
      </c>
      <c r="H120" s="39">
        <v>0</v>
      </c>
      <c r="I120" s="39">
        <v>0</v>
      </c>
      <c r="J120" s="39">
        <v>0</v>
      </c>
      <c r="K120" s="39">
        <f>6.756</f>
        <v>6.7560000000000002</v>
      </c>
      <c r="L120" s="19"/>
      <c r="M120" s="11"/>
      <c r="O120" s="4"/>
      <c r="T120" s="4"/>
      <c r="W120" s="12"/>
      <c r="AC120" s="13"/>
      <c r="AD120" s="13"/>
      <c r="AE120" s="13"/>
      <c r="AF120" s="13"/>
      <c r="AG120" s="13"/>
    </row>
    <row r="121" spans="1:33" s="2" customFormat="1" ht="22.5">
      <c r="A121" s="1"/>
      <c r="C121" s="16"/>
      <c r="D121" s="17" t="s">
        <v>211</v>
      </c>
      <c r="E121" s="41" t="s">
        <v>212</v>
      </c>
      <c r="F121" s="8" t="s">
        <v>210</v>
      </c>
      <c r="G121" s="39">
        <v>34.515999999999998</v>
      </c>
      <c r="H121" s="39">
        <v>0</v>
      </c>
      <c r="I121" s="39">
        <v>0</v>
      </c>
      <c r="J121" s="39">
        <v>0</v>
      </c>
      <c r="K121" s="39">
        <f>6.756</f>
        <v>6.7560000000000002</v>
      </c>
      <c r="L121" s="19" t="s">
        <v>213</v>
      </c>
      <c r="M121" s="11"/>
      <c r="O121" s="4"/>
      <c r="T121" s="4"/>
      <c r="W121" s="12"/>
      <c r="AC121" s="13"/>
      <c r="AD121" s="13"/>
      <c r="AE121" s="13"/>
      <c r="AF121" s="13"/>
      <c r="AG121" s="13"/>
    </row>
    <row r="122" spans="1:33" ht="22.5">
      <c r="C122" s="16"/>
      <c r="D122" s="17" t="s">
        <v>214</v>
      </c>
      <c r="E122" s="37" t="s">
        <v>215</v>
      </c>
      <c r="F122" s="8" t="s">
        <v>216</v>
      </c>
      <c r="G122" s="39">
        <f>346.3492-63.5263</f>
        <v>282.8229</v>
      </c>
      <c r="H122" s="39">
        <v>6.84</v>
      </c>
      <c r="I122" s="39">
        <v>6.85</v>
      </c>
      <c r="J122" s="39">
        <v>20.5</v>
      </c>
      <c r="K122" s="39">
        <v>20</v>
      </c>
      <c r="L122" s="19"/>
      <c r="M122" s="11"/>
    </row>
    <row r="123" spans="1:33" ht="22.5">
      <c r="C123" s="16"/>
      <c r="D123" s="17" t="s">
        <v>217</v>
      </c>
      <c r="E123" s="37" t="s">
        <v>218</v>
      </c>
      <c r="F123" s="8" t="s">
        <v>216</v>
      </c>
      <c r="G123" s="39">
        <v>63.526299999999999</v>
      </c>
      <c r="H123" s="39">
        <v>1.52</v>
      </c>
      <c r="I123" s="39">
        <v>1.53</v>
      </c>
      <c r="J123" s="39">
        <v>1.5</v>
      </c>
      <c r="K123" s="39">
        <v>5.4</v>
      </c>
      <c r="L123" s="19"/>
      <c r="M123" s="11"/>
    </row>
    <row r="124" spans="1:33" ht="56.25">
      <c r="C124" s="16"/>
      <c r="D124" s="17" t="s">
        <v>219</v>
      </c>
      <c r="E124" s="37" t="s">
        <v>220</v>
      </c>
      <c r="F124" s="8" t="s">
        <v>2</v>
      </c>
      <c r="G124" s="64">
        <v>161.69999999999999</v>
      </c>
      <c r="H124" s="64">
        <v>159.32</v>
      </c>
      <c r="I124" s="64">
        <v>172.29</v>
      </c>
      <c r="J124" s="64">
        <v>0</v>
      </c>
      <c r="K124" s="64">
        <v>0</v>
      </c>
      <c r="L124" s="19" t="s">
        <v>221</v>
      </c>
      <c r="M124" s="11"/>
    </row>
    <row r="125" spans="1:33" s="50" customFormat="1" ht="5.25" hidden="1">
      <c r="A125" s="67"/>
      <c r="B125" s="4"/>
      <c r="C125" s="42"/>
      <c r="D125" s="87" t="s">
        <v>222</v>
      </c>
      <c r="E125" s="88"/>
      <c r="F125" s="81"/>
      <c r="G125" s="82"/>
      <c r="H125" s="82"/>
      <c r="I125" s="82"/>
      <c r="J125" s="82"/>
      <c r="K125" s="82"/>
      <c r="L125" s="8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8"/>
      <c r="X125" s="4"/>
      <c r="Y125" s="4"/>
      <c r="Z125" s="4"/>
      <c r="AA125" s="4"/>
      <c r="AB125" s="4"/>
      <c r="AC125" s="49"/>
      <c r="AD125" s="49"/>
      <c r="AE125" s="49"/>
      <c r="AF125" s="49"/>
      <c r="AG125" s="49"/>
    </row>
    <row r="126" spans="1:33" ht="22.5">
      <c r="C126" s="54" t="s">
        <v>45</v>
      </c>
      <c r="D126" s="17" t="s">
        <v>223</v>
      </c>
      <c r="E126" s="84" t="s">
        <v>139</v>
      </c>
      <c r="F126" s="8" t="s">
        <v>2</v>
      </c>
      <c r="G126" s="9">
        <v>158</v>
      </c>
      <c r="H126" s="18">
        <v>0</v>
      </c>
      <c r="I126" s="18">
        <v>0</v>
      </c>
      <c r="J126" s="18">
        <v>0</v>
      </c>
      <c r="K126" s="18">
        <v>0</v>
      </c>
      <c r="L126" s="19" t="s">
        <v>3</v>
      </c>
      <c r="M126" s="11"/>
    </row>
    <row r="127" spans="1:33" ht="22.5">
      <c r="C127" s="54" t="s">
        <v>45</v>
      </c>
      <c r="D127" s="17" t="s">
        <v>224</v>
      </c>
      <c r="E127" s="84" t="s">
        <v>141</v>
      </c>
      <c r="F127" s="8" t="s">
        <v>2</v>
      </c>
      <c r="G127" s="9">
        <v>167.61</v>
      </c>
      <c r="H127" s="18">
        <v>0</v>
      </c>
      <c r="I127" s="18">
        <v>0</v>
      </c>
      <c r="J127" s="18">
        <v>0</v>
      </c>
      <c r="K127" s="18">
        <v>0</v>
      </c>
      <c r="L127" s="19" t="s">
        <v>3</v>
      </c>
      <c r="M127" s="11"/>
    </row>
    <row r="128" spans="1:33" ht="22.5">
      <c r="C128" s="54" t="s">
        <v>45</v>
      </c>
      <c r="D128" s="17" t="s">
        <v>225</v>
      </c>
      <c r="E128" s="84" t="s">
        <v>143</v>
      </c>
      <c r="F128" s="8" t="s">
        <v>2</v>
      </c>
      <c r="G128" s="9">
        <v>171.13</v>
      </c>
      <c r="H128" s="18">
        <v>0</v>
      </c>
      <c r="I128" s="18">
        <v>0</v>
      </c>
      <c r="J128" s="18">
        <v>0</v>
      </c>
      <c r="K128" s="18">
        <v>0</v>
      </c>
      <c r="L128" s="19" t="s">
        <v>3</v>
      </c>
      <c r="M128" s="11"/>
    </row>
    <row r="129" spans="3:13" ht="22.5">
      <c r="C129" s="54" t="s">
        <v>45</v>
      </c>
      <c r="D129" s="17" t="s">
        <v>226</v>
      </c>
      <c r="E129" s="84" t="s">
        <v>145</v>
      </c>
      <c r="F129" s="8" t="s">
        <v>2</v>
      </c>
      <c r="G129" s="9">
        <v>172.82</v>
      </c>
      <c r="H129" s="18">
        <v>0</v>
      </c>
      <c r="I129" s="18">
        <v>0</v>
      </c>
      <c r="J129" s="18">
        <v>0</v>
      </c>
      <c r="K129" s="18">
        <v>0</v>
      </c>
      <c r="L129" s="19" t="s">
        <v>3</v>
      </c>
      <c r="M129" s="11"/>
    </row>
    <row r="130" spans="3:13" ht="22.5">
      <c r="C130" s="54" t="s">
        <v>45</v>
      </c>
      <c r="D130" s="17" t="s">
        <v>227</v>
      </c>
      <c r="E130" s="84" t="s">
        <v>147</v>
      </c>
      <c r="F130" s="8" t="s">
        <v>2</v>
      </c>
      <c r="G130" s="9">
        <v>159.32</v>
      </c>
      <c r="H130" s="18">
        <v>159.32</v>
      </c>
      <c r="I130" s="18">
        <v>0</v>
      </c>
      <c r="J130" s="18">
        <v>0</v>
      </c>
      <c r="K130" s="18">
        <v>0</v>
      </c>
      <c r="L130" s="19" t="s">
        <v>3</v>
      </c>
      <c r="M130" s="11"/>
    </row>
    <row r="131" spans="3:13" ht="22.5">
      <c r="C131" s="54" t="s">
        <v>45</v>
      </c>
      <c r="D131" s="17" t="s">
        <v>228</v>
      </c>
      <c r="E131" s="84" t="s">
        <v>149</v>
      </c>
      <c r="F131" s="8" t="s">
        <v>2</v>
      </c>
      <c r="G131" s="9">
        <v>159.08000000000001</v>
      </c>
      <c r="H131" s="18">
        <v>0</v>
      </c>
      <c r="I131" s="18">
        <v>0</v>
      </c>
      <c r="J131" s="18">
        <v>0</v>
      </c>
      <c r="K131" s="18">
        <v>0</v>
      </c>
      <c r="L131" s="19" t="s">
        <v>3</v>
      </c>
      <c r="M131" s="11"/>
    </row>
    <row r="132" spans="3:13" ht="22.5">
      <c r="C132" s="54" t="s">
        <v>45</v>
      </c>
      <c r="D132" s="17" t="s">
        <v>229</v>
      </c>
      <c r="E132" s="84" t="s">
        <v>151</v>
      </c>
      <c r="F132" s="8" t="s">
        <v>2</v>
      </c>
      <c r="G132" s="9">
        <v>160.07</v>
      </c>
      <c r="H132" s="18">
        <v>0</v>
      </c>
      <c r="I132" s="18">
        <v>0</v>
      </c>
      <c r="J132" s="18">
        <v>0</v>
      </c>
      <c r="K132" s="18">
        <v>0</v>
      </c>
      <c r="L132" s="19" t="s">
        <v>3</v>
      </c>
      <c r="M132" s="11"/>
    </row>
    <row r="133" spans="3:13" ht="22.5">
      <c r="C133" s="54" t="s">
        <v>45</v>
      </c>
      <c r="D133" s="17" t="s">
        <v>230</v>
      </c>
      <c r="E133" s="84" t="s">
        <v>153</v>
      </c>
      <c r="F133" s="8" t="s">
        <v>2</v>
      </c>
      <c r="G133" s="9">
        <v>173.23</v>
      </c>
      <c r="H133" s="18">
        <v>0</v>
      </c>
      <c r="I133" s="18">
        <v>0</v>
      </c>
      <c r="J133" s="18">
        <v>0</v>
      </c>
      <c r="K133" s="18">
        <v>0</v>
      </c>
      <c r="L133" s="19" t="s">
        <v>3</v>
      </c>
      <c r="M133" s="11"/>
    </row>
    <row r="134" spans="3:13" ht="22.5">
      <c r="C134" s="54" t="s">
        <v>45</v>
      </c>
      <c r="D134" s="17" t="s">
        <v>231</v>
      </c>
      <c r="E134" s="84" t="s">
        <v>155</v>
      </c>
      <c r="F134" s="8" t="s">
        <v>2</v>
      </c>
      <c r="G134" s="9">
        <v>176.62</v>
      </c>
      <c r="H134" s="18">
        <v>0</v>
      </c>
      <c r="I134" s="18">
        <v>0</v>
      </c>
      <c r="J134" s="18">
        <v>0</v>
      </c>
      <c r="K134" s="18">
        <v>0</v>
      </c>
      <c r="L134" s="19" t="s">
        <v>3</v>
      </c>
      <c r="M134" s="11"/>
    </row>
    <row r="135" spans="3:13" ht="22.5">
      <c r="C135" s="54" t="s">
        <v>45</v>
      </c>
      <c r="D135" s="17" t="s">
        <v>232</v>
      </c>
      <c r="E135" s="84" t="s">
        <v>157</v>
      </c>
      <c r="F135" s="8" t="s">
        <v>2</v>
      </c>
      <c r="G135" s="18">
        <v>154.84</v>
      </c>
      <c r="H135" s="18">
        <v>0</v>
      </c>
      <c r="I135" s="18">
        <v>0</v>
      </c>
      <c r="J135" s="18">
        <v>0</v>
      </c>
      <c r="K135" s="18">
        <v>0</v>
      </c>
      <c r="L135" s="19" t="s">
        <v>3</v>
      </c>
      <c r="M135" s="11"/>
    </row>
    <row r="136" spans="3:13" ht="22.5">
      <c r="C136" s="54" t="s">
        <v>45</v>
      </c>
      <c r="D136" s="17" t="s">
        <v>233</v>
      </c>
      <c r="E136" s="84" t="s">
        <v>159</v>
      </c>
      <c r="F136" s="8" t="s">
        <v>2</v>
      </c>
      <c r="G136" s="18">
        <v>172.42</v>
      </c>
      <c r="H136" s="18">
        <v>0</v>
      </c>
      <c r="I136" s="18">
        <v>0</v>
      </c>
      <c r="J136" s="18">
        <v>0</v>
      </c>
      <c r="K136" s="18">
        <v>0</v>
      </c>
      <c r="L136" s="19" t="s">
        <v>3</v>
      </c>
      <c r="M136" s="11"/>
    </row>
    <row r="137" spans="3:13" ht="22.5">
      <c r="C137" s="54" t="s">
        <v>45</v>
      </c>
      <c r="D137" s="17" t="s">
        <v>234</v>
      </c>
      <c r="E137" s="84" t="s">
        <v>161</v>
      </c>
      <c r="F137" s="8" t="s">
        <v>2</v>
      </c>
      <c r="G137" s="18">
        <v>181.3</v>
      </c>
      <c r="H137" s="18">
        <v>0</v>
      </c>
      <c r="I137" s="18">
        <v>0</v>
      </c>
      <c r="J137" s="18">
        <v>0</v>
      </c>
      <c r="K137" s="18">
        <v>0</v>
      </c>
      <c r="L137" s="19" t="s">
        <v>3</v>
      </c>
      <c r="M137" s="11"/>
    </row>
    <row r="138" spans="3:13" ht="22.5">
      <c r="C138" s="54" t="s">
        <v>45</v>
      </c>
      <c r="D138" s="17" t="s">
        <v>235</v>
      </c>
      <c r="E138" s="84" t="s">
        <v>163</v>
      </c>
      <c r="F138" s="8" t="s">
        <v>2</v>
      </c>
      <c r="G138" s="18">
        <v>161.03</v>
      </c>
      <c r="H138" s="18">
        <v>0</v>
      </c>
      <c r="I138" s="18">
        <v>0</v>
      </c>
      <c r="J138" s="18">
        <v>0</v>
      </c>
      <c r="K138" s="18">
        <v>0</v>
      </c>
      <c r="L138" s="19" t="s">
        <v>3</v>
      </c>
      <c r="M138" s="11"/>
    </row>
    <row r="139" spans="3:13" ht="22.5">
      <c r="C139" s="54" t="s">
        <v>45</v>
      </c>
      <c r="D139" s="17" t="s">
        <v>236</v>
      </c>
      <c r="E139" s="84" t="s">
        <v>165</v>
      </c>
      <c r="F139" s="8" t="s">
        <v>2</v>
      </c>
      <c r="G139" s="18">
        <v>162.9</v>
      </c>
      <c r="H139" s="18">
        <v>0</v>
      </c>
      <c r="I139" s="18">
        <v>0</v>
      </c>
      <c r="J139" s="18">
        <v>0</v>
      </c>
      <c r="K139" s="18">
        <v>0</v>
      </c>
      <c r="L139" s="19" t="s">
        <v>3</v>
      </c>
      <c r="M139" s="11"/>
    </row>
    <row r="140" spans="3:13" ht="22.5">
      <c r="C140" s="54" t="s">
        <v>45</v>
      </c>
      <c r="D140" s="17" t="s">
        <v>237</v>
      </c>
      <c r="E140" s="84" t="s">
        <v>167</v>
      </c>
      <c r="F140" s="8" t="s">
        <v>2</v>
      </c>
      <c r="G140" s="18">
        <v>180.13</v>
      </c>
      <c r="H140" s="18">
        <v>0</v>
      </c>
      <c r="I140" s="18">
        <v>0</v>
      </c>
      <c r="J140" s="18">
        <v>0</v>
      </c>
      <c r="K140" s="18">
        <v>0</v>
      </c>
      <c r="L140" s="19" t="s">
        <v>3</v>
      </c>
      <c r="M140" s="11"/>
    </row>
    <row r="141" spans="3:13" ht="22.5">
      <c r="C141" s="54" t="s">
        <v>45</v>
      </c>
      <c r="D141" s="17" t="s">
        <v>238</v>
      </c>
      <c r="E141" s="84" t="s">
        <v>169</v>
      </c>
      <c r="F141" s="8" t="s">
        <v>2</v>
      </c>
      <c r="G141" s="18">
        <v>156.62</v>
      </c>
      <c r="H141" s="18">
        <v>0</v>
      </c>
      <c r="I141" s="18">
        <v>0</v>
      </c>
      <c r="J141" s="18">
        <v>0</v>
      </c>
      <c r="K141" s="18">
        <v>0</v>
      </c>
      <c r="L141" s="19" t="s">
        <v>3</v>
      </c>
      <c r="M141" s="11"/>
    </row>
    <row r="142" spans="3:13" ht="22.5">
      <c r="C142" s="54" t="s">
        <v>45</v>
      </c>
      <c r="D142" s="17" t="s">
        <v>239</v>
      </c>
      <c r="E142" s="84" t="s">
        <v>171</v>
      </c>
      <c r="F142" s="8" t="s">
        <v>2</v>
      </c>
      <c r="G142" s="18">
        <v>155.28</v>
      </c>
      <c r="H142" s="18">
        <v>0</v>
      </c>
      <c r="I142" s="18">
        <v>0</v>
      </c>
      <c r="J142" s="18">
        <v>0</v>
      </c>
      <c r="K142" s="18">
        <v>0</v>
      </c>
      <c r="L142" s="19" t="s">
        <v>3</v>
      </c>
      <c r="M142" s="11"/>
    </row>
    <row r="143" spans="3:13" ht="22.5">
      <c r="C143" s="54" t="s">
        <v>45</v>
      </c>
      <c r="D143" s="17" t="s">
        <v>240</v>
      </c>
      <c r="E143" s="84" t="s">
        <v>173</v>
      </c>
      <c r="F143" s="8" t="s">
        <v>2</v>
      </c>
      <c r="G143" s="18">
        <v>163.83000000000001</v>
      </c>
      <c r="H143" s="18">
        <v>0</v>
      </c>
      <c r="I143" s="18">
        <v>0</v>
      </c>
      <c r="J143" s="18">
        <v>0</v>
      </c>
      <c r="K143" s="18">
        <v>0</v>
      </c>
      <c r="L143" s="19" t="s">
        <v>3</v>
      </c>
      <c r="M143" s="11"/>
    </row>
    <row r="144" spans="3:13" ht="22.5">
      <c r="C144" s="54" t="s">
        <v>45</v>
      </c>
      <c r="D144" s="17" t="s">
        <v>241</v>
      </c>
      <c r="E144" s="84" t="s">
        <v>175</v>
      </c>
      <c r="F144" s="8" t="s">
        <v>2</v>
      </c>
      <c r="G144" s="18">
        <v>158.56</v>
      </c>
      <c r="H144" s="18">
        <v>0</v>
      </c>
      <c r="I144" s="18">
        <v>0</v>
      </c>
      <c r="J144" s="18">
        <v>0</v>
      </c>
      <c r="K144" s="18">
        <v>0</v>
      </c>
      <c r="L144" s="19" t="s">
        <v>3</v>
      </c>
      <c r="M144" s="11"/>
    </row>
    <row r="145" spans="1:33" ht="22.5">
      <c r="C145" s="54" t="s">
        <v>45</v>
      </c>
      <c r="D145" s="17" t="s">
        <v>242</v>
      </c>
      <c r="E145" s="84" t="s">
        <v>179</v>
      </c>
      <c r="F145" s="8" t="s">
        <v>2</v>
      </c>
      <c r="G145" s="18">
        <v>177.7</v>
      </c>
      <c r="H145" s="18">
        <v>0</v>
      </c>
      <c r="I145" s="18">
        <v>0</v>
      </c>
      <c r="J145" s="18">
        <v>0</v>
      </c>
      <c r="K145" s="18">
        <v>0</v>
      </c>
      <c r="L145" s="19" t="s">
        <v>3</v>
      </c>
      <c r="M145" s="11"/>
    </row>
    <row r="146" spans="1:33" ht="22.5">
      <c r="C146" s="54" t="s">
        <v>45</v>
      </c>
      <c r="D146" s="17" t="s">
        <v>243</v>
      </c>
      <c r="E146" s="84" t="s">
        <v>181</v>
      </c>
      <c r="F146" s="8" t="s">
        <v>2</v>
      </c>
      <c r="G146" s="18">
        <v>177.43</v>
      </c>
      <c r="H146" s="18">
        <v>0</v>
      </c>
      <c r="I146" s="18">
        <v>0</v>
      </c>
      <c r="J146" s="18">
        <v>0</v>
      </c>
      <c r="K146" s="18">
        <v>0</v>
      </c>
      <c r="L146" s="19" t="s">
        <v>3</v>
      </c>
      <c r="M146" s="11"/>
    </row>
    <row r="147" spans="1:33" ht="22.5">
      <c r="C147" s="54" t="s">
        <v>45</v>
      </c>
      <c r="D147" s="17" t="s">
        <v>244</v>
      </c>
      <c r="E147" s="84" t="s">
        <v>183</v>
      </c>
      <c r="F147" s="8" t="s">
        <v>2</v>
      </c>
      <c r="G147" s="18">
        <v>170.78</v>
      </c>
      <c r="H147" s="18">
        <v>0</v>
      </c>
      <c r="I147" s="18">
        <v>0</v>
      </c>
      <c r="J147" s="18">
        <v>0</v>
      </c>
      <c r="K147" s="18">
        <v>0</v>
      </c>
      <c r="L147" s="19" t="s">
        <v>3</v>
      </c>
      <c r="M147" s="11"/>
    </row>
    <row r="148" spans="1:33" ht="22.5">
      <c r="C148" s="55"/>
      <c r="D148" s="56"/>
      <c r="E148" s="85" t="s">
        <v>184</v>
      </c>
      <c r="F148" s="58"/>
      <c r="G148" s="59"/>
      <c r="H148" s="59"/>
      <c r="I148" s="59"/>
      <c r="J148" s="59"/>
      <c r="K148" s="59"/>
      <c r="L148" s="86" t="s">
        <v>245</v>
      </c>
      <c r="M148" s="11"/>
    </row>
    <row r="149" spans="1:33" ht="45">
      <c r="C149" s="16"/>
      <c r="D149" s="17" t="s">
        <v>246</v>
      </c>
      <c r="E149" s="37" t="s">
        <v>247</v>
      </c>
      <c r="F149" s="8" t="s">
        <v>13</v>
      </c>
      <c r="G149" s="64">
        <v>161.69999999999999</v>
      </c>
      <c r="H149" s="64">
        <v>159.32</v>
      </c>
      <c r="I149" s="64">
        <v>172.29</v>
      </c>
      <c r="J149" s="64">
        <v>0</v>
      </c>
      <c r="K149" s="64">
        <v>0</v>
      </c>
      <c r="L149" s="19" t="s">
        <v>248</v>
      </c>
      <c r="M149" s="11"/>
    </row>
    <row r="150" spans="1:33" s="50" customFormat="1" ht="5.25" hidden="1">
      <c r="A150" s="67"/>
      <c r="B150" s="4"/>
      <c r="C150" s="42"/>
      <c r="D150" s="79" t="s">
        <v>249</v>
      </c>
      <c r="E150" s="80"/>
      <c r="F150" s="81"/>
      <c r="G150" s="82"/>
      <c r="H150" s="82"/>
      <c r="I150" s="82"/>
      <c r="J150" s="82"/>
      <c r="K150" s="82"/>
      <c r="L150" s="8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8"/>
      <c r="X150" s="4"/>
      <c r="Y150" s="4"/>
      <c r="Z150" s="4"/>
      <c r="AA150" s="4"/>
      <c r="AB150" s="4"/>
      <c r="AC150" s="49"/>
      <c r="AD150" s="49"/>
      <c r="AE150" s="49"/>
      <c r="AF150" s="49"/>
      <c r="AG150" s="49"/>
    </row>
    <row r="151" spans="1:33" ht="22.5">
      <c r="C151" s="54" t="s">
        <v>45</v>
      </c>
      <c r="D151" s="17" t="s">
        <v>250</v>
      </c>
      <c r="E151" s="84" t="s">
        <v>139</v>
      </c>
      <c r="F151" s="8" t="s">
        <v>13</v>
      </c>
      <c r="G151" s="9">
        <v>158</v>
      </c>
      <c r="H151" s="18">
        <v>0</v>
      </c>
      <c r="I151" s="18">
        <v>0</v>
      </c>
      <c r="J151" s="18">
        <v>0</v>
      </c>
      <c r="K151" s="18">
        <v>0</v>
      </c>
      <c r="L151" s="19" t="s">
        <v>14</v>
      </c>
      <c r="M151" s="11"/>
    </row>
    <row r="152" spans="1:33" ht="22.5">
      <c r="C152" s="54" t="s">
        <v>45</v>
      </c>
      <c r="D152" s="17" t="s">
        <v>251</v>
      </c>
      <c r="E152" s="84" t="s">
        <v>141</v>
      </c>
      <c r="F152" s="8" t="s">
        <v>13</v>
      </c>
      <c r="G152" s="9">
        <v>167.61</v>
      </c>
      <c r="H152" s="18">
        <v>0</v>
      </c>
      <c r="I152" s="18">
        <v>0</v>
      </c>
      <c r="J152" s="18">
        <v>0</v>
      </c>
      <c r="K152" s="18">
        <v>0</v>
      </c>
      <c r="L152" s="19" t="s">
        <v>14</v>
      </c>
      <c r="M152" s="11"/>
    </row>
    <row r="153" spans="1:33" ht="22.5">
      <c r="C153" s="54" t="s">
        <v>45</v>
      </c>
      <c r="D153" s="17" t="s">
        <v>252</v>
      </c>
      <c r="E153" s="84" t="s">
        <v>143</v>
      </c>
      <c r="F153" s="8" t="s">
        <v>13</v>
      </c>
      <c r="G153" s="9">
        <v>171.13</v>
      </c>
      <c r="H153" s="18">
        <v>0</v>
      </c>
      <c r="I153" s="18">
        <v>0</v>
      </c>
      <c r="J153" s="18">
        <v>0</v>
      </c>
      <c r="K153" s="18">
        <v>0</v>
      </c>
      <c r="L153" s="19" t="s">
        <v>14</v>
      </c>
      <c r="M153" s="11"/>
    </row>
    <row r="154" spans="1:33" ht="22.5">
      <c r="C154" s="54" t="s">
        <v>45</v>
      </c>
      <c r="D154" s="17" t="s">
        <v>253</v>
      </c>
      <c r="E154" s="84" t="s">
        <v>145</v>
      </c>
      <c r="F154" s="8" t="s">
        <v>13</v>
      </c>
      <c r="G154" s="9">
        <v>172.82</v>
      </c>
      <c r="H154" s="18">
        <v>0</v>
      </c>
      <c r="I154" s="18">
        <v>0</v>
      </c>
      <c r="J154" s="18">
        <v>0</v>
      </c>
      <c r="K154" s="18">
        <v>0</v>
      </c>
      <c r="L154" s="19" t="s">
        <v>14</v>
      </c>
      <c r="M154" s="11"/>
    </row>
    <row r="155" spans="1:33" ht="22.5">
      <c r="C155" s="54" t="s">
        <v>45</v>
      </c>
      <c r="D155" s="17" t="s">
        <v>254</v>
      </c>
      <c r="E155" s="84" t="s">
        <v>147</v>
      </c>
      <c r="F155" s="8" t="s">
        <v>13</v>
      </c>
      <c r="G155" s="9">
        <v>159.32</v>
      </c>
      <c r="H155" s="18">
        <v>159.32</v>
      </c>
      <c r="I155" s="18">
        <v>0</v>
      </c>
      <c r="J155" s="18">
        <v>0</v>
      </c>
      <c r="K155" s="18">
        <v>0</v>
      </c>
      <c r="L155" s="19" t="s">
        <v>14</v>
      </c>
      <c r="M155" s="11"/>
    </row>
    <row r="156" spans="1:33" ht="22.5">
      <c r="C156" s="54" t="s">
        <v>45</v>
      </c>
      <c r="D156" s="17" t="s">
        <v>255</v>
      </c>
      <c r="E156" s="84" t="s">
        <v>149</v>
      </c>
      <c r="F156" s="8" t="s">
        <v>13</v>
      </c>
      <c r="G156" s="9">
        <v>159.08000000000001</v>
      </c>
      <c r="H156" s="18">
        <v>0</v>
      </c>
      <c r="I156" s="18">
        <v>0</v>
      </c>
      <c r="J156" s="18">
        <v>0</v>
      </c>
      <c r="K156" s="18">
        <v>0</v>
      </c>
      <c r="L156" s="19" t="s">
        <v>14</v>
      </c>
      <c r="M156" s="11"/>
    </row>
    <row r="157" spans="1:33" ht="22.5">
      <c r="C157" s="54" t="s">
        <v>45</v>
      </c>
      <c r="D157" s="17" t="s">
        <v>256</v>
      </c>
      <c r="E157" s="84" t="s">
        <v>151</v>
      </c>
      <c r="F157" s="8" t="s">
        <v>13</v>
      </c>
      <c r="G157" s="9">
        <v>160.07</v>
      </c>
      <c r="H157" s="18">
        <v>0</v>
      </c>
      <c r="I157" s="18">
        <v>0</v>
      </c>
      <c r="J157" s="18">
        <v>0</v>
      </c>
      <c r="K157" s="18">
        <v>0</v>
      </c>
      <c r="L157" s="19" t="s">
        <v>14</v>
      </c>
      <c r="M157" s="11"/>
    </row>
    <row r="158" spans="1:33" ht="22.5">
      <c r="C158" s="54" t="s">
        <v>45</v>
      </c>
      <c r="D158" s="17" t="s">
        <v>257</v>
      </c>
      <c r="E158" s="84" t="s">
        <v>153</v>
      </c>
      <c r="F158" s="8" t="s">
        <v>13</v>
      </c>
      <c r="G158" s="9">
        <v>173.23</v>
      </c>
      <c r="H158" s="18">
        <v>0</v>
      </c>
      <c r="I158" s="18">
        <v>0</v>
      </c>
      <c r="J158" s="18">
        <v>0</v>
      </c>
      <c r="K158" s="18">
        <v>0</v>
      </c>
      <c r="L158" s="19" t="s">
        <v>14</v>
      </c>
      <c r="M158" s="11"/>
    </row>
    <row r="159" spans="1:33" ht="22.5">
      <c r="C159" s="54" t="s">
        <v>45</v>
      </c>
      <c r="D159" s="17" t="s">
        <v>258</v>
      </c>
      <c r="E159" s="84" t="s">
        <v>155</v>
      </c>
      <c r="F159" s="8" t="s">
        <v>13</v>
      </c>
      <c r="G159" s="9">
        <v>176.62</v>
      </c>
      <c r="H159" s="18">
        <v>0</v>
      </c>
      <c r="I159" s="18">
        <v>0</v>
      </c>
      <c r="J159" s="18">
        <v>0</v>
      </c>
      <c r="K159" s="18">
        <v>0</v>
      </c>
      <c r="L159" s="19" t="s">
        <v>14</v>
      </c>
      <c r="M159" s="11"/>
    </row>
    <row r="160" spans="1:33" ht="22.5">
      <c r="C160" s="54" t="s">
        <v>45</v>
      </c>
      <c r="D160" s="17" t="s">
        <v>259</v>
      </c>
      <c r="E160" s="84" t="s">
        <v>157</v>
      </c>
      <c r="F160" s="8" t="s">
        <v>13</v>
      </c>
      <c r="G160" s="18">
        <v>154.84</v>
      </c>
      <c r="H160" s="18">
        <v>0</v>
      </c>
      <c r="I160" s="18">
        <v>0</v>
      </c>
      <c r="J160" s="18">
        <v>0</v>
      </c>
      <c r="K160" s="18">
        <v>0</v>
      </c>
      <c r="L160" s="19" t="s">
        <v>14</v>
      </c>
      <c r="M160" s="11"/>
    </row>
    <row r="161" spans="1:33" ht="22.5">
      <c r="C161" s="54" t="s">
        <v>45</v>
      </c>
      <c r="D161" s="17" t="s">
        <v>260</v>
      </c>
      <c r="E161" s="84" t="s">
        <v>159</v>
      </c>
      <c r="F161" s="8" t="s">
        <v>13</v>
      </c>
      <c r="G161" s="18">
        <v>172.42</v>
      </c>
      <c r="H161" s="18">
        <v>0</v>
      </c>
      <c r="I161" s="18">
        <v>0</v>
      </c>
      <c r="J161" s="18">
        <v>0</v>
      </c>
      <c r="K161" s="18">
        <v>0</v>
      </c>
      <c r="L161" s="19" t="s">
        <v>14</v>
      </c>
      <c r="M161" s="11"/>
    </row>
    <row r="162" spans="1:33" ht="22.5">
      <c r="C162" s="54" t="s">
        <v>45</v>
      </c>
      <c r="D162" s="17" t="s">
        <v>261</v>
      </c>
      <c r="E162" s="84" t="s">
        <v>161</v>
      </c>
      <c r="F162" s="8" t="s">
        <v>13</v>
      </c>
      <c r="G162" s="18">
        <v>181.3</v>
      </c>
      <c r="H162" s="18">
        <v>0</v>
      </c>
      <c r="I162" s="18">
        <v>0</v>
      </c>
      <c r="J162" s="18">
        <v>0</v>
      </c>
      <c r="K162" s="18">
        <v>0</v>
      </c>
      <c r="L162" s="19" t="s">
        <v>14</v>
      </c>
      <c r="M162" s="11"/>
    </row>
    <row r="163" spans="1:33" ht="22.5">
      <c r="C163" s="54" t="s">
        <v>45</v>
      </c>
      <c r="D163" s="17" t="s">
        <v>262</v>
      </c>
      <c r="E163" s="84" t="s">
        <v>163</v>
      </c>
      <c r="F163" s="8" t="s">
        <v>13</v>
      </c>
      <c r="G163" s="18">
        <v>161.03</v>
      </c>
      <c r="H163" s="18">
        <v>0</v>
      </c>
      <c r="I163" s="18">
        <v>0</v>
      </c>
      <c r="J163" s="18">
        <v>0</v>
      </c>
      <c r="K163" s="18">
        <v>0</v>
      </c>
      <c r="L163" s="19" t="s">
        <v>14</v>
      </c>
      <c r="M163" s="11"/>
    </row>
    <row r="164" spans="1:33" ht="22.5">
      <c r="C164" s="54" t="s">
        <v>45</v>
      </c>
      <c r="D164" s="17" t="s">
        <v>263</v>
      </c>
      <c r="E164" s="84" t="s">
        <v>165</v>
      </c>
      <c r="F164" s="8" t="s">
        <v>13</v>
      </c>
      <c r="G164" s="18">
        <v>162.9</v>
      </c>
      <c r="H164" s="18">
        <v>0</v>
      </c>
      <c r="I164" s="18">
        <v>0</v>
      </c>
      <c r="J164" s="18">
        <v>0</v>
      </c>
      <c r="K164" s="18">
        <v>0</v>
      </c>
      <c r="L164" s="19" t="s">
        <v>14</v>
      </c>
      <c r="M164" s="11"/>
    </row>
    <row r="165" spans="1:33" ht="22.5">
      <c r="C165" s="54" t="s">
        <v>45</v>
      </c>
      <c r="D165" s="17" t="s">
        <v>264</v>
      </c>
      <c r="E165" s="84" t="s">
        <v>167</v>
      </c>
      <c r="F165" s="8" t="s">
        <v>13</v>
      </c>
      <c r="G165" s="18">
        <v>180.13</v>
      </c>
      <c r="H165" s="18">
        <v>0</v>
      </c>
      <c r="I165" s="18">
        <v>0</v>
      </c>
      <c r="J165" s="18">
        <v>0</v>
      </c>
      <c r="K165" s="18">
        <v>0</v>
      </c>
      <c r="L165" s="19" t="s">
        <v>14</v>
      </c>
      <c r="M165" s="11"/>
    </row>
    <row r="166" spans="1:33" ht="22.5">
      <c r="C166" s="54" t="s">
        <v>45</v>
      </c>
      <c r="D166" s="17" t="s">
        <v>265</v>
      </c>
      <c r="E166" s="84" t="s">
        <v>169</v>
      </c>
      <c r="F166" s="8" t="s">
        <v>13</v>
      </c>
      <c r="G166" s="18">
        <v>156.62</v>
      </c>
      <c r="H166" s="18">
        <v>0</v>
      </c>
      <c r="I166" s="18">
        <v>0</v>
      </c>
      <c r="J166" s="18">
        <v>0</v>
      </c>
      <c r="K166" s="18">
        <v>0</v>
      </c>
      <c r="L166" s="19" t="s">
        <v>14</v>
      </c>
      <c r="M166" s="11"/>
    </row>
    <row r="167" spans="1:33" ht="22.5">
      <c r="C167" s="54" t="s">
        <v>45</v>
      </c>
      <c r="D167" s="17" t="s">
        <v>266</v>
      </c>
      <c r="E167" s="84" t="s">
        <v>171</v>
      </c>
      <c r="F167" s="8" t="s">
        <v>13</v>
      </c>
      <c r="G167" s="18">
        <v>155.28</v>
      </c>
      <c r="H167" s="18">
        <v>0</v>
      </c>
      <c r="I167" s="18">
        <v>0</v>
      </c>
      <c r="J167" s="18">
        <v>0</v>
      </c>
      <c r="K167" s="18">
        <v>0</v>
      </c>
      <c r="L167" s="19" t="s">
        <v>14</v>
      </c>
      <c r="M167" s="11"/>
    </row>
    <row r="168" spans="1:33" ht="22.5">
      <c r="C168" s="54" t="s">
        <v>45</v>
      </c>
      <c r="D168" s="17" t="s">
        <v>267</v>
      </c>
      <c r="E168" s="84" t="s">
        <v>173</v>
      </c>
      <c r="F168" s="8" t="s">
        <v>13</v>
      </c>
      <c r="G168" s="18">
        <v>163.83000000000001</v>
      </c>
      <c r="H168" s="18">
        <v>0</v>
      </c>
      <c r="I168" s="18">
        <v>0</v>
      </c>
      <c r="J168" s="18">
        <v>0</v>
      </c>
      <c r="K168" s="18">
        <v>0</v>
      </c>
      <c r="L168" s="19" t="s">
        <v>14</v>
      </c>
      <c r="M168" s="11"/>
    </row>
    <row r="169" spans="1:33" ht="22.5">
      <c r="C169" s="54" t="s">
        <v>45</v>
      </c>
      <c r="D169" s="17" t="s">
        <v>268</v>
      </c>
      <c r="E169" s="84" t="s">
        <v>175</v>
      </c>
      <c r="F169" s="8" t="s">
        <v>13</v>
      </c>
      <c r="G169" s="18">
        <v>158.56</v>
      </c>
      <c r="H169" s="18">
        <v>0</v>
      </c>
      <c r="I169" s="18">
        <v>0</v>
      </c>
      <c r="J169" s="18">
        <v>0</v>
      </c>
      <c r="K169" s="18">
        <v>0</v>
      </c>
      <c r="L169" s="19" t="s">
        <v>14</v>
      </c>
      <c r="M169" s="11"/>
    </row>
    <row r="170" spans="1:33" ht="22.5">
      <c r="C170" s="54" t="s">
        <v>45</v>
      </c>
      <c r="D170" s="17" t="s">
        <v>269</v>
      </c>
      <c r="E170" s="84" t="s">
        <v>179</v>
      </c>
      <c r="F170" s="8" t="s">
        <v>13</v>
      </c>
      <c r="G170" s="18">
        <v>177.7</v>
      </c>
      <c r="H170" s="18">
        <v>0</v>
      </c>
      <c r="I170" s="18">
        <v>0</v>
      </c>
      <c r="J170" s="18">
        <v>0</v>
      </c>
      <c r="K170" s="18">
        <v>0</v>
      </c>
      <c r="L170" s="19" t="s">
        <v>14</v>
      </c>
      <c r="M170" s="11"/>
    </row>
    <row r="171" spans="1:33" ht="22.5">
      <c r="C171" s="54" t="s">
        <v>45</v>
      </c>
      <c r="D171" s="17" t="s">
        <v>270</v>
      </c>
      <c r="E171" s="84" t="s">
        <v>181</v>
      </c>
      <c r="F171" s="8" t="s">
        <v>13</v>
      </c>
      <c r="G171" s="18">
        <v>177.43</v>
      </c>
      <c r="H171" s="18">
        <v>0</v>
      </c>
      <c r="I171" s="18">
        <v>0</v>
      </c>
      <c r="J171" s="18">
        <v>0</v>
      </c>
      <c r="K171" s="18">
        <v>0</v>
      </c>
      <c r="L171" s="19" t="s">
        <v>14</v>
      </c>
      <c r="M171" s="11"/>
    </row>
    <row r="172" spans="1:33" ht="22.5">
      <c r="C172" s="54" t="s">
        <v>45</v>
      </c>
      <c r="D172" s="17" t="s">
        <v>271</v>
      </c>
      <c r="E172" s="84" t="s">
        <v>183</v>
      </c>
      <c r="F172" s="8" t="s">
        <v>13</v>
      </c>
      <c r="G172" s="18">
        <v>170.78</v>
      </c>
      <c r="H172" s="18">
        <v>0</v>
      </c>
      <c r="I172" s="18">
        <v>0</v>
      </c>
      <c r="J172" s="18">
        <v>0</v>
      </c>
      <c r="K172" s="18">
        <v>0</v>
      </c>
      <c r="L172" s="19" t="s">
        <v>14</v>
      </c>
      <c r="M172" s="11"/>
    </row>
    <row r="173" spans="1:33" ht="22.5">
      <c r="C173" s="55"/>
      <c r="D173" s="56"/>
      <c r="E173" s="85" t="s">
        <v>184</v>
      </c>
      <c r="F173" s="58"/>
      <c r="G173" s="59"/>
      <c r="H173" s="59"/>
      <c r="I173" s="59"/>
      <c r="J173" s="59"/>
      <c r="K173" s="59"/>
      <c r="L173" s="86" t="s">
        <v>272</v>
      </c>
      <c r="M173" s="11"/>
    </row>
    <row r="174" spans="1:33" ht="33.75">
      <c r="C174" s="16"/>
      <c r="D174" s="17" t="s">
        <v>273</v>
      </c>
      <c r="E174" s="37" t="s">
        <v>274</v>
      </c>
      <c r="F174" s="8" t="s">
        <v>13</v>
      </c>
      <c r="G174" s="64">
        <v>162.19999999999999</v>
      </c>
      <c r="H174" s="64">
        <v>159.32</v>
      </c>
      <c r="I174" s="64">
        <v>172.29</v>
      </c>
      <c r="J174" s="64">
        <v>0</v>
      </c>
      <c r="K174" s="64">
        <v>0</v>
      </c>
      <c r="L174" s="19" t="s">
        <v>275</v>
      </c>
      <c r="M174" s="11"/>
    </row>
    <row r="175" spans="1:33" s="50" customFormat="1" ht="5.25" hidden="1">
      <c r="A175" s="67"/>
      <c r="B175" s="4"/>
      <c r="C175" s="42"/>
      <c r="D175" s="79" t="s">
        <v>276</v>
      </c>
      <c r="E175" s="80"/>
      <c r="F175" s="81"/>
      <c r="G175" s="82"/>
      <c r="H175" s="82"/>
      <c r="I175" s="82"/>
      <c r="J175" s="82"/>
      <c r="K175" s="82"/>
      <c r="L175" s="8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8"/>
      <c r="X175" s="4"/>
      <c r="Y175" s="4"/>
      <c r="Z175" s="4"/>
      <c r="AA175" s="4"/>
      <c r="AB175" s="4"/>
      <c r="AC175" s="49"/>
      <c r="AD175" s="49"/>
      <c r="AE175" s="49"/>
      <c r="AF175" s="49"/>
      <c r="AG175" s="49"/>
    </row>
    <row r="176" spans="1:33" ht="22.5">
      <c r="C176" s="54" t="s">
        <v>45</v>
      </c>
      <c r="D176" s="17" t="s">
        <v>277</v>
      </c>
      <c r="E176" s="84" t="s">
        <v>139</v>
      </c>
      <c r="F176" s="8" t="s">
        <v>13</v>
      </c>
      <c r="G176" s="9">
        <v>158</v>
      </c>
      <c r="H176" s="18">
        <v>0</v>
      </c>
      <c r="I176" s="18">
        <v>0</v>
      </c>
      <c r="J176" s="18">
        <v>0</v>
      </c>
      <c r="K176" s="18">
        <v>0</v>
      </c>
      <c r="L176" s="19" t="s">
        <v>15</v>
      </c>
      <c r="M176" s="11"/>
    </row>
    <row r="177" spans="3:13" ht="22.5">
      <c r="C177" s="54" t="s">
        <v>45</v>
      </c>
      <c r="D177" s="17" t="s">
        <v>278</v>
      </c>
      <c r="E177" s="84" t="s">
        <v>141</v>
      </c>
      <c r="F177" s="8" t="s">
        <v>13</v>
      </c>
      <c r="G177" s="9">
        <v>167.61</v>
      </c>
      <c r="H177" s="18">
        <v>0</v>
      </c>
      <c r="I177" s="18">
        <v>0</v>
      </c>
      <c r="J177" s="18">
        <v>0</v>
      </c>
      <c r="K177" s="18">
        <v>0</v>
      </c>
      <c r="L177" s="19" t="s">
        <v>15</v>
      </c>
      <c r="M177" s="11"/>
    </row>
    <row r="178" spans="3:13" ht="22.5">
      <c r="C178" s="54" t="s">
        <v>45</v>
      </c>
      <c r="D178" s="17" t="s">
        <v>279</v>
      </c>
      <c r="E178" s="84" t="s">
        <v>143</v>
      </c>
      <c r="F178" s="8" t="s">
        <v>13</v>
      </c>
      <c r="G178" s="9">
        <v>171.13</v>
      </c>
      <c r="H178" s="18">
        <v>0</v>
      </c>
      <c r="I178" s="18">
        <v>0</v>
      </c>
      <c r="J178" s="18">
        <v>0</v>
      </c>
      <c r="K178" s="18">
        <v>0</v>
      </c>
      <c r="L178" s="19" t="s">
        <v>15</v>
      </c>
      <c r="M178" s="11"/>
    </row>
    <row r="179" spans="3:13" ht="22.5">
      <c r="C179" s="54" t="s">
        <v>45</v>
      </c>
      <c r="D179" s="17" t="s">
        <v>280</v>
      </c>
      <c r="E179" s="84" t="s">
        <v>145</v>
      </c>
      <c r="F179" s="8" t="s">
        <v>13</v>
      </c>
      <c r="G179" s="9">
        <v>172.82</v>
      </c>
      <c r="H179" s="18">
        <v>0</v>
      </c>
      <c r="I179" s="18">
        <v>0</v>
      </c>
      <c r="J179" s="18">
        <v>0</v>
      </c>
      <c r="K179" s="18">
        <v>0</v>
      </c>
      <c r="L179" s="19" t="s">
        <v>15</v>
      </c>
      <c r="M179" s="11"/>
    </row>
    <row r="180" spans="3:13" ht="22.5">
      <c r="C180" s="54" t="s">
        <v>45</v>
      </c>
      <c r="D180" s="17" t="s">
        <v>281</v>
      </c>
      <c r="E180" s="84" t="s">
        <v>147</v>
      </c>
      <c r="F180" s="8" t="s">
        <v>13</v>
      </c>
      <c r="G180" s="9">
        <v>159.32</v>
      </c>
      <c r="H180" s="18">
        <v>159.32</v>
      </c>
      <c r="I180" s="18">
        <v>0</v>
      </c>
      <c r="J180" s="18">
        <v>0</v>
      </c>
      <c r="K180" s="18">
        <v>0</v>
      </c>
      <c r="L180" s="19" t="s">
        <v>15</v>
      </c>
      <c r="M180" s="11"/>
    </row>
    <row r="181" spans="3:13" ht="22.5">
      <c r="C181" s="54" t="s">
        <v>45</v>
      </c>
      <c r="D181" s="17" t="s">
        <v>282</v>
      </c>
      <c r="E181" s="84" t="s">
        <v>149</v>
      </c>
      <c r="F181" s="8" t="s">
        <v>13</v>
      </c>
      <c r="G181" s="9">
        <v>159.08000000000001</v>
      </c>
      <c r="H181" s="18">
        <v>0</v>
      </c>
      <c r="I181" s="18">
        <v>0</v>
      </c>
      <c r="J181" s="18">
        <v>0</v>
      </c>
      <c r="K181" s="18">
        <v>0</v>
      </c>
      <c r="L181" s="19" t="s">
        <v>15</v>
      </c>
      <c r="M181" s="11"/>
    </row>
    <row r="182" spans="3:13" ht="22.5">
      <c r="C182" s="54" t="s">
        <v>45</v>
      </c>
      <c r="D182" s="17" t="s">
        <v>283</v>
      </c>
      <c r="E182" s="84" t="s">
        <v>151</v>
      </c>
      <c r="F182" s="8" t="s">
        <v>13</v>
      </c>
      <c r="G182" s="9">
        <v>160.07</v>
      </c>
      <c r="H182" s="18">
        <v>0</v>
      </c>
      <c r="I182" s="18">
        <v>0</v>
      </c>
      <c r="J182" s="18">
        <v>0</v>
      </c>
      <c r="K182" s="18">
        <v>0</v>
      </c>
      <c r="L182" s="19" t="s">
        <v>15</v>
      </c>
      <c r="M182" s="11"/>
    </row>
    <row r="183" spans="3:13" ht="22.5">
      <c r="C183" s="54" t="s">
        <v>45</v>
      </c>
      <c r="D183" s="17" t="s">
        <v>284</v>
      </c>
      <c r="E183" s="84" t="s">
        <v>153</v>
      </c>
      <c r="F183" s="8" t="s">
        <v>13</v>
      </c>
      <c r="G183" s="9">
        <v>173.23</v>
      </c>
      <c r="H183" s="18">
        <v>0</v>
      </c>
      <c r="I183" s="18">
        <v>0</v>
      </c>
      <c r="J183" s="18">
        <v>0</v>
      </c>
      <c r="K183" s="18">
        <v>0</v>
      </c>
      <c r="L183" s="19" t="s">
        <v>15</v>
      </c>
      <c r="M183" s="11"/>
    </row>
    <row r="184" spans="3:13" ht="22.5">
      <c r="C184" s="54" t="s">
        <v>45</v>
      </c>
      <c r="D184" s="17" t="s">
        <v>285</v>
      </c>
      <c r="E184" s="84" t="s">
        <v>155</v>
      </c>
      <c r="F184" s="8" t="s">
        <v>13</v>
      </c>
      <c r="G184" s="9">
        <v>176.62</v>
      </c>
      <c r="H184" s="18">
        <v>0</v>
      </c>
      <c r="I184" s="18">
        <v>0</v>
      </c>
      <c r="J184" s="18">
        <v>0</v>
      </c>
      <c r="K184" s="18">
        <v>0</v>
      </c>
      <c r="L184" s="19" t="s">
        <v>15</v>
      </c>
      <c r="M184" s="11"/>
    </row>
    <row r="185" spans="3:13" ht="22.5">
      <c r="C185" s="54" t="s">
        <v>45</v>
      </c>
      <c r="D185" s="17" t="s">
        <v>286</v>
      </c>
      <c r="E185" s="84" t="s">
        <v>157</v>
      </c>
      <c r="F185" s="8" t="s">
        <v>13</v>
      </c>
      <c r="G185" s="18">
        <v>154.84</v>
      </c>
      <c r="H185" s="18">
        <v>0</v>
      </c>
      <c r="I185" s="18">
        <v>0</v>
      </c>
      <c r="J185" s="18">
        <v>0</v>
      </c>
      <c r="K185" s="18">
        <v>0</v>
      </c>
      <c r="L185" s="19" t="s">
        <v>15</v>
      </c>
      <c r="M185" s="11"/>
    </row>
    <row r="186" spans="3:13" ht="22.5">
      <c r="C186" s="54" t="s">
        <v>45</v>
      </c>
      <c r="D186" s="17" t="s">
        <v>287</v>
      </c>
      <c r="E186" s="84" t="s">
        <v>159</v>
      </c>
      <c r="F186" s="8" t="s">
        <v>13</v>
      </c>
      <c r="G186" s="18">
        <v>172.42</v>
      </c>
      <c r="H186" s="18">
        <v>0</v>
      </c>
      <c r="I186" s="18">
        <v>0</v>
      </c>
      <c r="J186" s="18">
        <v>0</v>
      </c>
      <c r="K186" s="18">
        <v>0</v>
      </c>
      <c r="L186" s="19" t="s">
        <v>15</v>
      </c>
      <c r="M186" s="11"/>
    </row>
    <row r="187" spans="3:13" ht="22.5">
      <c r="C187" s="54" t="s">
        <v>45</v>
      </c>
      <c r="D187" s="17" t="s">
        <v>288</v>
      </c>
      <c r="E187" s="84" t="s">
        <v>161</v>
      </c>
      <c r="F187" s="8" t="s">
        <v>13</v>
      </c>
      <c r="G187" s="18">
        <v>181.3</v>
      </c>
      <c r="H187" s="18">
        <v>0</v>
      </c>
      <c r="I187" s="18">
        <v>0</v>
      </c>
      <c r="J187" s="18">
        <v>0</v>
      </c>
      <c r="K187" s="18">
        <v>0</v>
      </c>
      <c r="L187" s="19" t="s">
        <v>15</v>
      </c>
      <c r="M187" s="11"/>
    </row>
    <row r="188" spans="3:13" ht="22.5">
      <c r="C188" s="54" t="s">
        <v>45</v>
      </c>
      <c r="D188" s="17" t="s">
        <v>289</v>
      </c>
      <c r="E188" s="84" t="s">
        <v>163</v>
      </c>
      <c r="F188" s="8" t="s">
        <v>13</v>
      </c>
      <c r="G188" s="18">
        <v>161.03</v>
      </c>
      <c r="H188" s="18">
        <v>0</v>
      </c>
      <c r="I188" s="18">
        <v>0</v>
      </c>
      <c r="J188" s="18">
        <v>0</v>
      </c>
      <c r="K188" s="18">
        <v>0</v>
      </c>
      <c r="L188" s="19" t="s">
        <v>15</v>
      </c>
      <c r="M188" s="11"/>
    </row>
    <row r="189" spans="3:13" ht="22.5">
      <c r="C189" s="54" t="s">
        <v>45</v>
      </c>
      <c r="D189" s="17" t="s">
        <v>290</v>
      </c>
      <c r="E189" s="84" t="s">
        <v>165</v>
      </c>
      <c r="F189" s="8" t="s">
        <v>13</v>
      </c>
      <c r="G189" s="18">
        <v>162.9</v>
      </c>
      <c r="H189" s="18">
        <v>0</v>
      </c>
      <c r="I189" s="18">
        <v>0</v>
      </c>
      <c r="J189" s="18">
        <v>0</v>
      </c>
      <c r="K189" s="18">
        <v>0</v>
      </c>
      <c r="L189" s="19" t="s">
        <v>15</v>
      </c>
      <c r="M189" s="11"/>
    </row>
    <row r="190" spans="3:13" ht="22.5">
      <c r="C190" s="54" t="s">
        <v>45</v>
      </c>
      <c r="D190" s="17" t="s">
        <v>291</v>
      </c>
      <c r="E190" s="84" t="s">
        <v>167</v>
      </c>
      <c r="F190" s="8" t="s">
        <v>13</v>
      </c>
      <c r="G190" s="18">
        <v>180.13</v>
      </c>
      <c r="H190" s="18">
        <v>0</v>
      </c>
      <c r="I190" s="18">
        <v>0</v>
      </c>
      <c r="J190" s="18">
        <v>0</v>
      </c>
      <c r="K190" s="18">
        <v>0</v>
      </c>
      <c r="L190" s="19" t="s">
        <v>15</v>
      </c>
      <c r="M190" s="11"/>
    </row>
    <row r="191" spans="3:13" ht="22.5">
      <c r="C191" s="54" t="s">
        <v>45</v>
      </c>
      <c r="D191" s="17" t="s">
        <v>292</v>
      </c>
      <c r="E191" s="84" t="s">
        <v>169</v>
      </c>
      <c r="F191" s="8" t="s">
        <v>13</v>
      </c>
      <c r="G191" s="18">
        <v>156.62</v>
      </c>
      <c r="H191" s="18">
        <v>0</v>
      </c>
      <c r="I191" s="18">
        <v>0</v>
      </c>
      <c r="J191" s="18">
        <v>0</v>
      </c>
      <c r="K191" s="18">
        <v>0</v>
      </c>
      <c r="L191" s="19" t="s">
        <v>15</v>
      </c>
      <c r="M191" s="11"/>
    </row>
    <row r="192" spans="3:13" ht="22.5">
      <c r="C192" s="54" t="s">
        <v>45</v>
      </c>
      <c r="D192" s="17" t="s">
        <v>293</v>
      </c>
      <c r="E192" s="84" t="s">
        <v>171</v>
      </c>
      <c r="F192" s="8" t="s">
        <v>13</v>
      </c>
      <c r="G192" s="18">
        <v>155.28</v>
      </c>
      <c r="H192" s="18">
        <v>0</v>
      </c>
      <c r="I192" s="18">
        <v>0</v>
      </c>
      <c r="J192" s="18">
        <v>0</v>
      </c>
      <c r="K192" s="18">
        <v>0</v>
      </c>
      <c r="L192" s="19" t="s">
        <v>15</v>
      </c>
      <c r="M192" s="11"/>
    </row>
    <row r="193" spans="1:33" ht="22.5">
      <c r="C193" s="54" t="s">
        <v>45</v>
      </c>
      <c r="D193" s="17" t="s">
        <v>294</v>
      </c>
      <c r="E193" s="84" t="s">
        <v>173</v>
      </c>
      <c r="F193" s="8" t="s">
        <v>13</v>
      </c>
      <c r="G193" s="18">
        <v>163.83000000000001</v>
      </c>
      <c r="H193" s="18">
        <v>0</v>
      </c>
      <c r="I193" s="18">
        <v>0</v>
      </c>
      <c r="J193" s="18">
        <v>0</v>
      </c>
      <c r="K193" s="18">
        <v>0</v>
      </c>
      <c r="L193" s="19" t="s">
        <v>15</v>
      </c>
      <c r="M193" s="11"/>
    </row>
    <row r="194" spans="1:33" ht="22.5">
      <c r="C194" s="54" t="s">
        <v>45</v>
      </c>
      <c r="D194" s="17" t="s">
        <v>295</v>
      </c>
      <c r="E194" s="84" t="s">
        <v>175</v>
      </c>
      <c r="F194" s="8" t="s">
        <v>13</v>
      </c>
      <c r="G194" s="18">
        <v>158.56</v>
      </c>
      <c r="H194" s="18">
        <v>0</v>
      </c>
      <c r="I194" s="18">
        <v>0</v>
      </c>
      <c r="J194" s="18">
        <v>0</v>
      </c>
      <c r="K194" s="18">
        <v>0</v>
      </c>
      <c r="L194" s="19" t="s">
        <v>15</v>
      </c>
      <c r="M194" s="11"/>
    </row>
    <row r="195" spans="1:33" ht="22.5">
      <c r="C195" s="54" t="s">
        <v>45</v>
      </c>
      <c r="D195" s="17" t="s">
        <v>296</v>
      </c>
      <c r="E195" s="84" t="s">
        <v>177</v>
      </c>
      <c r="F195" s="8" t="s">
        <v>13</v>
      </c>
      <c r="G195" s="18">
        <v>163.83000000000001</v>
      </c>
      <c r="H195" s="18">
        <v>0</v>
      </c>
      <c r="I195" s="18">
        <v>0</v>
      </c>
      <c r="J195" s="18">
        <v>0</v>
      </c>
      <c r="K195" s="18">
        <v>0</v>
      </c>
      <c r="L195" s="19" t="s">
        <v>15</v>
      </c>
      <c r="M195" s="11"/>
    </row>
    <row r="196" spans="1:33" ht="22.5">
      <c r="C196" s="54" t="s">
        <v>45</v>
      </c>
      <c r="D196" s="17" t="s">
        <v>297</v>
      </c>
      <c r="E196" s="84" t="s">
        <v>179</v>
      </c>
      <c r="F196" s="8" t="s">
        <v>13</v>
      </c>
      <c r="G196" s="18">
        <v>177.7</v>
      </c>
      <c r="H196" s="18">
        <v>0</v>
      </c>
      <c r="I196" s="18">
        <v>0</v>
      </c>
      <c r="J196" s="18">
        <v>0</v>
      </c>
      <c r="K196" s="18">
        <v>0</v>
      </c>
      <c r="L196" s="19" t="s">
        <v>15</v>
      </c>
      <c r="M196" s="11"/>
    </row>
    <row r="197" spans="1:33" ht="22.5">
      <c r="C197" s="54" t="s">
        <v>45</v>
      </c>
      <c r="D197" s="17" t="s">
        <v>298</v>
      </c>
      <c r="E197" s="84" t="s">
        <v>181</v>
      </c>
      <c r="F197" s="8" t="s">
        <v>13</v>
      </c>
      <c r="G197" s="18">
        <v>177.43</v>
      </c>
      <c r="H197" s="18">
        <v>0</v>
      </c>
      <c r="I197" s="18">
        <v>0</v>
      </c>
      <c r="J197" s="18">
        <v>0</v>
      </c>
      <c r="K197" s="18">
        <v>0</v>
      </c>
      <c r="L197" s="19" t="s">
        <v>15</v>
      </c>
      <c r="M197" s="11"/>
    </row>
    <row r="198" spans="1:33" ht="22.5">
      <c r="C198" s="54" t="s">
        <v>45</v>
      </c>
      <c r="D198" s="17" t="s">
        <v>299</v>
      </c>
      <c r="E198" s="84" t="s">
        <v>183</v>
      </c>
      <c r="F198" s="8" t="s">
        <v>13</v>
      </c>
      <c r="G198" s="18">
        <v>170.78</v>
      </c>
      <c r="H198" s="18">
        <v>0</v>
      </c>
      <c r="I198" s="18">
        <v>0</v>
      </c>
      <c r="J198" s="18">
        <v>0</v>
      </c>
      <c r="K198" s="18">
        <v>0</v>
      </c>
      <c r="L198" s="19" t="s">
        <v>15</v>
      </c>
      <c r="M198" s="11"/>
    </row>
    <row r="199" spans="1:33" ht="22.5">
      <c r="C199" s="55"/>
      <c r="D199" s="56"/>
      <c r="E199" s="85" t="s">
        <v>184</v>
      </c>
      <c r="F199" s="58"/>
      <c r="G199" s="59"/>
      <c r="H199" s="59"/>
      <c r="I199" s="59"/>
      <c r="J199" s="59"/>
      <c r="K199" s="59"/>
      <c r="L199" s="86" t="s">
        <v>300</v>
      </c>
      <c r="M199" s="11"/>
    </row>
    <row r="200" spans="1:33" ht="33.75">
      <c r="C200" s="16"/>
      <c r="D200" s="17" t="s">
        <v>301</v>
      </c>
      <c r="E200" s="37" t="s">
        <v>302</v>
      </c>
      <c r="F200" s="8" t="s">
        <v>303</v>
      </c>
      <c r="G200" s="39">
        <f>(8650.7-412.69)/239900</f>
        <v>3.4339349729053774E-2</v>
      </c>
      <c r="H200" s="39">
        <f>297.728/9183</f>
        <v>3.2421648698682345E-2</v>
      </c>
      <c r="I200" s="39">
        <f>114.961/2073</f>
        <v>5.5456343463579354E-2</v>
      </c>
      <c r="J200" s="39">
        <v>0</v>
      </c>
      <c r="K200" s="39">
        <v>0</v>
      </c>
      <c r="L200" s="19" t="s">
        <v>304</v>
      </c>
      <c r="M200" s="11"/>
    </row>
    <row r="201" spans="1:33" ht="33.75">
      <c r="C201" s="16"/>
      <c r="D201" s="17" t="s">
        <v>305</v>
      </c>
      <c r="E201" s="37" t="s">
        <v>306</v>
      </c>
      <c r="F201" s="8" t="s">
        <v>307</v>
      </c>
      <c r="G201" s="39">
        <f>958394/239900</f>
        <v>3.9949729053772405</v>
      </c>
      <c r="H201" s="39">
        <f>17020.4/9183</f>
        <v>1.8534683654579116</v>
      </c>
      <c r="I201" s="39">
        <f>6656/273</f>
        <v>24.38095238095238</v>
      </c>
      <c r="J201" s="39">
        <v>0</v>
      </c>
      <c r="K201" s="39">
        <v>0</v>
      </c>
      <c r="L201" s="19" t="s">
        <v>304</v>
      </c>
      <c r="M201" s="11"/>
    </row>
    <row r="202" spans="1:33" ht="67.5">
      <c r="C202" s="16"/>
      <c r="D202" s="17" t="s">
        <v>308</v>
      </c>
      <c r="E202" s="37" t="s">
        <v>309</v>
      </c>
      <c r="F202" s="8" t="s">
        <v>131</v>
      </c>
      <c r="G202" s="89"/>
      <c r="H202" s="89"/>
      <c r="I202" s="89"/>
      <c r="J202" s="89"/>
      <c r="K202" s="89"/>
      <c r="L202" s="19" t="s">
        <v>310</v>
      </c>
      <c r="M202" s="11"/>
    </row>
    <row r="203" spans="1:33" ht="22.5">
      <c r="C203" s="16"/>
      <c r="D203" s="17" t="s">
        <v>311</v>
      </c>
      <c r="E203" s="41" t="s">
        <v>312</v>
      </c>
      <c r="F203" s="8" t="s">
        <v>131</v>
      </c>
      <c r="G203" s="89"/>
      <c r="H203" s="89"/>
      <c r="I203" s="89"/>
      <c r="J203" s="89"/>
      <c r="K203" s="89"/>
      <c r="L203" s="19" t="s">
        <v>310</v>
      </c>
      <c r="M203" s="11"/>
    </row>
    <row r="204" spans="1:33" ht="22.5">
      <c r="C204" s="16"/>
      <c r="D204" s="17" t="s">
        <v>313</v>
      </c>
      <c r="E204" s="41" t="s">
        <v>314</v>
      </c>
      <c r="F204" s="8" t="s">
        <v>131</v>
      </c>
      <c r="G204" s="89"/>
      <c r="H204" s="89"/>
      <c r="I204" s="89"/>
      <c r="J204" s="89"/>
      <c r="K204" s="89"/>
      <c r="L204" s="19" t="s">
        <v>310</v>
      </c>
      <c r="M204" s="11"/>
    </row>
    <row r="205" spans="1:33" s="50" customFormat="1" ht="5.25" hidden="1">
      <c r="A205" s="67"/>
      <c r="B205" s="4"/>
      <c r="C205" s="42"/>
      <c r="D205" s="90"/>
      <c r="E205" s="91"/>
      <c r="F205" s="92"/>
      <c r="G205" s="93"/>
      <c r="H205" s="93"/>
      <c r="I205" s="93"/>
      <c r="J205" s="93"/>
      <c r="K205" s="93"/>
      <c r="L205" s="9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8"/>
      <c r="X205" s="4"/>
      <c r="Y205" s="4"/>
      <c r="Z205" s="4"/>
      <c r="AA205" s="4"/>
      <c r="AB205" s="4"/>
      <c r="AC205" s="49"/>
      <c r="AD205" s="49"/>
      <c r="AE205" s="49"/>
      <c r="AF205" s="49"/>
      <c r="AG205" s="49"/>
    </row>
    <row r="206" spans="1:33" ht="10.5" customHeight="1">
      <c r="C206" s="16"/>
    </row>
    <row r="207" spans="1:33" ht="18" customHeight="1">
      <c r="C207" s="16"/>
      <c r="D207" s="94">
        <v>1</v>
      </c>
      <c r="E207" s="121" t="s">
        <v>315</v>
      </c>
      <c r="F207" s="121"/>
      <c r="G207" s="121"/>
      <c r="H207" s="121"/>
      <c r="I207" s="121"/>
      <c r="J207" s="95"/>
      <c r="K207" s="95"/>
      <c r="L207" s="96"/>
    </row>
    <row r="208" spans="1:33" s="50" customFormat="1" ht="18" customHeight="1">
      <c r="A208" s="67"/>
      <c r="B208" s="4"/>
      <c r="C208" s="97"/>
      <c r="E208" s="98" t="s">
        <v>316</v>
      </c>
      <c r="F208" s="15"/>
      <c r="G208" s="15"/>
      <c r="H208" s="15"/>
      <c r="I208" s="15"/>
      <c r="J208" s="15"/>
      <c r="K208" s="15"/>
      <c r="M208" s="2"/>
      <c r="N208" s="2"/>
      <c r="O208" s="4"/>
      <c r="P208" s="2"/>
      <c r="Q208" s="2"/>
      <c r="R208" s="2"/>
      <c r="S208" s="2"/>
      <c r="T208" s="4"/>
      <c r="U208" s="2"/>
      <c r="V208" s="2"/>
      <c r="W208" s="12"/>
      <c r="X208" s="2"/>
      <c r="Y208" s="2"/>
      <c r="Z208" s="2"/>
      <c r="AA208" s="2"/>
      <c r="AB208" s="2"/>
      <c r="AC208" s="13"/>
      <c r="AD208" s="49"/>
      <c r="AE208" s="49"/>
      <c r="AF208" s="49"/>
      <c r="AG208" s="49"/>
    </row>
    <row r="209" spans="1:33" s="50" customFormat="1" ht="10.5" customHeight="1">
      <c r="A209" s="67"/>
      <c r="B209" s="4"/>
      <c r="C209" s="97"/>
      <c r="M209" s="2"/>
      <c r="N209" s="2"/>
      <c r="O209" s="4"/>
      <c r="P209" s="2"/>
      <c r="Q209" s="2"/>
      <c r="R209" s="2"/>
      <c r="S209" s="2"/>
      <c r="T209" s="4"/>
      <c r="U209" s="2"/>
      <c r="V209" s="2"/>
      <c r="W209" s="12"/>
      <c r="X209" s="2"/>
      <c r="Y209" s="2"/>
      <c r="Z209" s="2"/>
      <c r="AA209" s="2"/>
      <c r="AB209" s="2"/>
      <c r="AC209" s="13"/>
      <c r="AD209" s="49"/>
      <c r="AE209" s="49"/>
      <c r="AF209" s="49"/>
      <c r="AG209" s="49"/>
    </row>
    <row r="210" spans="1:33" s="50" customFormat="1" ht="10.5" customHeight="1">
      <c r="A210" s="67"/>
      <c r="B210" s="4"/>
      <c r="C210" s="97"/>
      <c r="M210" s="2"/>
      <c r="N210" s="2"/>
      <c r="O210" s="4"/>
      <c r="P210" s="2"/>
      <c r="Q210" s="2"/>
      <c r="R210" s="2"/>
      <c r="S210" s="2"/>
      <c r="T210" s="4"/>
      <c r="U210" s="2"/>
      <c r="V210" s="2"/>
      <c r="W210" s="12"/>
      <c r="X210" s="2"/>
      <c r="Y210" s="2"/>
      <c r="Z210" s="2"/>
      <c r="AA210" s="2"/>
      <c r="AB210" s="2"/>
      <c r="AC210" s="13"/>
      <c r="AD210" s="49"/>
      <c r="AE210" s="49"/>
      <c r="AF210" s="49"/>
      <c r="AG210" s="49"/>
    </row>
    <row r="211" spans="1:33" s="50" customFormat="1" ht="28.5" customHeight="1">
      <c r="A211" s="67"/>
      <c r="B211" s="4"/>
      <c r="C211" s="97"/>
      <c r="E211" s="120" t="s">
        <v>317</v>
      </c>
      <c r="F211" s="120"/>
      <c r="G211" s="120"/>
      <c r="H211" s="98" t="str">
        <f>IF(H29-H30 &lt;&gt;H77,"WARNING","")</f>
        <v/>
      </c>
      <c r="I211" s="98" t="str">
        <f>IF(I29-I30 &lt;&gt;I77,"WARNING","")</f>
        <v/>
      </c>
      <c r="J211" s="98" t="str">
        <f>IF(J29-J30 &lt;&gt;J77,"WARNING","")</f>
        <v/>
      </c>
      <c r="K211" s="98" t="str">
        <f>IF(K29-K30 &lt;&gt;K77,"WARNING","")</f>
        <v/>
      </c>
      <c r="M211" s="2"/>
      <c r="N211" s="2"/>
      <c r="O211" s="4"/>
      <c r="P211" s="2"/>
      <c r="Q211" s="2"/>
      <c r="R211" s="2"/>
      <c r="S211" s="2"/>
      <c r="T211" s="4"/>
      <c r="U211" s="2"/>
      <c r="V211" s="2"/>
      <c r="W211" s="12"/>
      <c r="X211" s="2"/>
      <c r="Y211" s="2"/>
      <c r="Z211" s="2"/>
      <c r="AA211" s="2"/>
      <c r="AB211" s="2"/>
      <c r="AC211" s="13"/>
      <c r="AD211" s="49"/>
      <c r="AE211" s="49"/>
      <c r="AF211" s="49"/>
      <c r="AG211" s="49"/>
    </row>
    <row r="212" spans="1:33" s="50" customFormat="1" ht="10.5" customHeight="1">
      <c r="A212" s="67"/>
      <c r="B212" s="4"/>
      <c r="C212" s="97"/>
      <c r="M212" s="2"/>
      <c r="N212" s="2"/>
      <c r="O212" s="4"/>
      <c r="P212" s="2"/>
      <c r="Q212" s="2"/>
      <c r="R212" s="2"/>
      <c r="S212" s="2"/>
      <c r="T212" s="4"/>
      <c r="U212" s="2"/>
      <c r="V212" s="2"/>
      <c r="W212" s="12"/>
      <c r="X212" s="2"/>
      <c r="Y212" s="2"/>
      <c r="Z212" s="2"/>
      <c r="AA212" s="2"/>
      <c r="AB212" s="2"/>
      <c r="AC212" s="13"/>
      <c r="AD212" s="49"/>
      <c r="AE212" s="49"/>
      <c r="AF212" s="49"/>
      <c r="AG212" s="49"/>
    </row>
    <row r="213" spans="1:33" s="50" customFormat="1" ht="10.5" customHeight="1">
      <c r="A213" s="67"/>
      <c r="B213" s="4"/>
      <c r="C213" s="97"/>
      <c r="M213" s="2"/>
      <c r="N213" s="2"/>
      <c r="O213" s="4"/>
      <c r="P213" s="2"/>
      <c r="Q213" s="2"/>
      <c r="R213" s="2"/>
      <c r="S213" s="2"/>
      <c r="T213" s="4"/>
      <c r="U213" s="2"/>
      <c r="V213" s="2"/>
      <c r="W213" s="12"/>
      <c r="X213" s="2"/>
      <c r="Y213" s="2"/>
      <c r="Z213" s="2"/>
      <c r="AA213" s="2"/>
      <c r="AB213" s="2"/>
      <c r="AC213" s="13"/>
      <c r="AD213" s="49"/>
      <c r="AE213" s="49"/>
      <c r="AF213" s="49"/>
      <c r="AG213" s="49"/>
    </row>
    <row r="214" spans="1:33" s="50" customFormat="1" ht="10.5" customHeight="1">
      <c r="A214" s="67"/>
      <c r="B214" s="4"/>
      <c r="C214" s="97"/>
      <c r="M214" s="2"/>
      <c r="N214" s="2"/>
      <c r="O214" s="4"/>
      <c r="P214" s="2"/>
      <c r="Q214" s="2"/>
      <c r="R214" s="2"/>
      <c r="S214" s="2"/>
      <c r="T214" s="4"/>
      <c r="U214" s="2"/>
      <c r="V214" s="2"/>
      <c r="W214" s="12"/>
      <c r="X214" s="2"/>
      <c r="Y214" s="2"/>
      <c r="Z214" s="2"/>
      <c r="AA214" s="2"/>
      <c r="AB214" s="2"/>
      <c r="AC214" s="13"/>
      <c r="AD214" s="49"/>
      <c r="AE214" s="49"/>
      <c r="AF214" s="49"/>
      <c r="AG214" s="49"/>
    </row>
    <row r="215" spans="1:33" s="50" customFormat="1" ht="10.5" customHeight="1">
      <c r="A215" s="67"/>
      <c r="B215" s="4"/>
      <c r="C215" s="97"/>
      <c r="M215" s="2"/>
      <c r="N215" s="2"/>
      <c r="O215" s="4"/>
      <c r="P215" s="2"/>
      <c r="Q215" s="2"/>
      <c r="R215" s="2"/>
      <c r="S215" s="2"/>
      <c r="T215" s="4"/>
      <c r="U215" s="2"/>
      <c r="V215" s="2"/>
      <c r="W215" s="12"/>
      <c r="X215" s="2"/>
      <c r="Y215" s="2"/>
      <c r="Z215" s="2"/>
      <c r="AA215" s="2"/>
      <c r="AB215" s="2"/>
      <c r="AC215" s="13"/>
      <c r="AD215" s="49"/>
      <c r="AE215" s="49"/>
      <c r="AF215" s="49"/>
      <c r="AG215" s="49"/>
    </row>
    <row r="216" spans="1:33" s="50" customFormat="1" ht="10.5" customHeight="1">
      <c r="A216" s="67"/>
      <c r="B216" s="4"/>
      <c r="C216" s="97"/>
      <c r="M216" s="2"/>
      <c r="N216" s="2"/>
      <c r="O216" s="4"/>
      <c r="P216" s="2"/>
      <c r="Q216" s="2"/>
      <c r="R216" s="2"/>
      <c r="S216" s="2"/>
      <c r="T216" s="4"/>
      <c r="U216" s="2"/>
      <c r="V216" s="2"/>
      <c r="W216" s="12"/>
      <c r="X216" s="2"/>
      <c r="Y216" s="2"/>
      <c r="Z216" s="2"/>
      <c r="AA216" s="2"/>
      <c r="AB216" s="2"/>
      <c r="AC216" s="13"/>
      <c r="AD216" s="49"/>
      <c r="AE216" s="49"/>
      <c r="AF216" s="49"/>
      <c r="AG216" s="49"/>
    </row>
    <row r="217" spans="1:33" s="50" customFormat="1" ht="10.5" customHeight="1">
      <c r="A217" s="67"/>
      <c r="B217" s="4"/>
      <c r="C217" s="97"/>
      <c r="M217" s="2"/>
      <c r="N217" s="2"/>
      <c r="O217" s="4"/>
      <c r="P217" s="2"/>
      <c r="Q217" s="2"/>
      <c r="R217" s="2"/>
      <c r="S217" s="2"/>
      <c r="T217" s="4"/>
      <c r="U217" s="2"/>
      <c r="V217" s="2"/>
      <c r="W217" s="12"/>
      <c r="X217" s="2"/>
      <c r="Y217" s="2"/>
      <c r="Z217" s="2"/>
      <c r="AA217" s="2"/>
      <c r="AB217" s="2"/>
      <c r="AC217" s="13"/>
      <c r="AD217" s="49"/>
      <c r="AE217" s="49"/>
      <c r="AF217" s="49"/>
      <c r="AG217" s="49"/>
    </row>
    <row r="218" spans="1:33" s="50" customFormat="1" ht="10.5" customHeight="1">
      <c r="A218" s="67"/>
      <c r="B218" s="4"/>
      <c r="C218" s="97"/>
      <c r="M218" s="2"/>
      <c r="N218" s="2"/>
      <c r="O218" s="4"/>
      <c r="P218" s="2"/>
      <c r="Q218" s="2"/>
      <c r="R218" s="2"/>
      <c r="S218" s="2"/>
      <c r="T218" s="4"/>
      <c r="U218" s="2"/>
      <c r="V218" s="2"/>
      <c r="W218" s="12"/>
      <c r="X218" s="2"/>
      <c r="Y218" s="2"/>
      <c r="Z218" s="2"/>
      <c r="AA218" s="2"/>
      <c r="AB218" s="2"/>
      <c r="AC218" s="13"/>
      <c r="AD218" s="49"/>
      <c r="AE218" s="49"/>
      <c r="AF218" s="49"/>
      <c r="AG218" s="49"/>
    </row>
    <row r="219" spans="1:33" s="50" customFormat="1" ht="10.5" customHeight="1">
      <c r="A219" s="67"/>
      <c r="B219" s="4"/>
      <c r="C219" s="97"/>
      <c r="M219" s="2"/>
      <c r="N219" s="2"/>
      <c r="O219" s="4"/>
      <c r="P219" s="2"/>
      <c r="Q219" s="2"/>
      <c r="R219" s="2"/>
      <c r="S219" s="2"/>
      <c r="T219" s="4"/>
      <c r="U219" s="2"/>
      <c r="V219" s="2"/>
      <c r="W219" s="12"/>
      <c r="X219" s="2"/>
      <c r="Y219" s="2"/>
      <c r="Z219" s="2"/>
      <c r="AA219" s="2"/>
      <c r="AB219" s="2"/>
      <c r="AC219" s="13"/>
      <c r="AD219" s="49"/>
      <c r="AE219" s="49"/>
      <c r="AF219" s="49"/>
      <c r="AG219" s="49"/>
    </row>
    <row r="220" spans="1:33" s="50" customFormat="1" ht="10.5" customHeight="1">
      <c r="A220" s="67"/>
      <c r="B220" s="4"/>
      <c r="C220" s="97"/>
      <c r="M220" s="2"/>
      <c r="N220" s="2"/>
      <c r="O220" s="4"/>
      <c r="P220" s="2"/>
      <c r="Q220" s="2"/>
      <c r="R220" s="2"/>
      <c r="S220" s="2"/>
      <c r="T220" s="4"/>
      <c r="U220" s="2"/>
      <c r="V220" s="2"/>
      <c r="W220" s="12"/>
      <c r="X220" s="2"/>
      <c r="Y220" s="2"/>
      <c r="Z220" s="2"/>
      <c r="AA220" s="2"/>
      <c r="AB220" s="2"/>
      <c r="AC220" s="13"/>
      <c r="AD220" s="49"/>
      <c r="AE220" s="49"/>
      <c r="AF220" s="49"/>
      <c r="AG220" s="49"/>
    </row>
    <row r="221" spans="1:33" s="50" customFormat="1" ht="10.5" customHeight="1">
      <c r="A221" s="67"/>
      <c r="B221" s="4"/>
      <c r="C221" s="97"/>
      <c r="M221" s="2"/>
      <c r="N221" s="2"/>
      <c r="O221" s="4"/>
      <c r="P221" s="2"/>
      <c r="Q221" s="2"/>
      <c r="R221" s="2"/>
      <c r="S221" s="2"/>
      <c r="T221" s="4"/>
      <c r="U221" s="2"/>
      <c r="V221" s="2"/>
      <c r="W221" s="12"/>
      <c r="X221" s="2"/>
      <c r="Y221" s="2"/>
      <c r="Z221" s="2"/>
      <c r="AA221" s="2"/>
      <c r="AB221" s="2"/>
      <c r="AC221" s="13"/>
      <c r="AD221" s="49"/>
      <c r="AE221" s="49"/>
      <c r="AF221" s="49"/>
      <c r="AG221" s="49"/>
    </row>
    <row r="222" spans="1:33" s="50" customFormat="1" ht="10.5" customHeight="1">
      <c r="A222" s="67"/>
      <c r="B222" s="4"/>
      <c r="C222" s="97"/>
      <c r="M222" s="2"/>
      <c r="N222" s="2"/>
      <c r="O222" s="4"/>
      <c r="P222" s="2"/>
      <c r="Q222" s="2"/>
      <c r="R222" s="2"/>
      <c r="S222" s="2"/>
      <c r="T222" s="4"/>
      <c r="U222" s="2"/>
      <c r="V222" s="2"/>
      <c r="W222" s="12"/>
      <c r="X222" s="2"/>
      <c r="Y222" s="2"/>
      <c r="Z222" s="2"/>
      <c r="AA222" s="2"/>
      <c r="AB222" s="2"/>
      <c r="AC222" s="13"/>
      <c r="AD222" s="49"/>
      <c r="AE222" s="49"/>
      <c r="AF222" s="49"/>
      <c r="AG222" s="49"/>
    </row>
    <row r="223" spans="1:33" s="50" customFormat="1" ht="10.5" customHeight="1">
      <c r="A223" s="67"/>
      <c r="B223" s="4"/>
      <c r="C223" s="97"/>
      <c r="M223" s="2"/>
      <c r="N223" s="2"/>
      <c r="O223" s="4"/>
      <c r="P223" s="2"/>
      <c r="Q223" s="2"/>
      <c r="R223" s="2"/>
      <c r="S223" s="2"/>
      <c r="T223" s="4"/>
      <c r="U223" s="2"/>
      <c r="V223" s="2"/>
      <c r="W223" s="12"/>
      <c r="X223" s="2"/>
      <c r="Y223" s="2"/>
      <c r="Z223" s="2"/>
      <c r="AA223" s="2"/>
      <c r="AB223" s="2"/>
      <c r="AC223" s="13"/>
      <c r="AD223" s="49"/>
      <c r="AE223" s="49"/>
      <c r="AF223" s="49"/>
      <c r="AG223" s="49"/>
    </row>
    <row r="224" spans="1:33" s="50" customFormat="1" ht="10.5" customHeight="1">
      <c r="A224" s="67"/>
      <c r="B224" s="4"/>
      <c r="C224" s="97"/>
      <c r="M224" s="2"/>
      <c r="N224" s="2"/>
      <c r="O224" s="4"/>
      <c r="P224" s="2"/>
      <c r="Q224" s="2"/>
      <c r="R224" s="2"/>
      <c r="S224" s="2"/>
      <c r="T224" s="4"/>
      <c r="U224" s="2"/>
      <c r="V224" s="2"/>
      <c r="W224" s="12"/>
      <c r="X224" s="2"/>
      <c r="Y224" s="2"/>
      <c r="Z224" s="2"/>
      <c r="AA224" s="2"/>
      <c r="AB224" s="2"/>
      <c r="AC224" s="13"/>
      <c r="AD224" s="49"/>
      <c r="AE224" s="49"/>
      <c r="AF224" s="49"/>
      <c r="AG224" s="49"/>
    </row>
    <row r="225" spans="1:33" s="50" customFormat="1" ht="10.5" customHeight="1">
      <c r="A225" s="67"/>
      <c r="B225" s="4"/>
      <c r="C225" s="97"/>
      <c r="M225" s="2"/>
      <c r="N225" s="2"/>
      <c r="O225" s="4"/>
      <c r="P225" s="2"/>
      <c r="Q225" s="2"/>
      <c r="R225" s="2"/>
      <c r="S225" s="2"/>
      <c r="T225" s="4"/>
      <c r="U225" s="2"/>
      <c r="V225" s="2"/>
      <c r="W225" s="12"/>
      <c r="X225" s="2"/>
      <c r="Y225" s="2"/>
      <c r="Z225" s="2"/>
      <c r="AA225" s="2"/>
      <c r="AB225" s="2"/>
      <c r="AC225" s="13"/>
      <c r="AD225" s="49"/>
      <c r="AE225" s="49"/>
      <c r="AF225" s="49"/>
      <c r="AG225" s="49"/>
    </row>
    <row r="226" spans="1:33" s="50" customFormat="1" ht="10.5" customHeight="1">
      <c r="A226" s="67"/>
      <c r="B226" s="4"/>
      <c r="C226" s="97"/>
      <c r="M226" s="2"/>
      <c r="N226" s="2"/>
      <c r="O226" s="4"/>
      <c r="P226" s="2"/>
      <c r="Q226" s="2"/>
      <c r="R226" s="2"/>
      <c r="S226" s="2"/>
      <c r="T226" s="4"/>
      <c r="U226" s="2"/>
      <c r="V226" s="2"/>
      <c r="W226" s="12"/>
      <c r="X226" s="2"/>
      <c r="Y226" s="2"/>
      <c r="Z226" s="2"/>
      <c r="AA226" s="2"/>
      <c r="AB226" s="2"/>
      <c r="AC226" s="13"/>
      <c r="AD226" s="49"/>
      <c r="AE226" s="49"/>
      <c r="AF226" s="49"/>
      <c r="AG226" s="49"/>
    </row>
    <row r="227" spans="1:33" s="50" customFormat="1" ht="10.5" customHeight="1">
      <c r="A227" s="67"/>
      <c r="B227" s="4"/>
      <c r="C227" s="97"/>
      <c r="M227" s="2"/>
      <c r="N227" s="2"/>
      <c r="O227" s="4"/>
      <c r="P227" s="2"/>
      <c r="Q227" s="2"/>
      <c r="R227" s="2"/>
      <c r="S227" s="2"/>
      <c r="T227" s="4"/>
      <c r="U227" s="2"/>
      <c r="V227" s="2"/>
      <c r="W227" s="12"/>
      <c r="X227" s="2"/>
      <c r="Y227" s="2"/>
      <c r="Z227" s="2"/>
      <c r="AA227" s="2"/>
      <c r="AB227" s="2"/>
      <c r="AC227" s="13"/>
      <c r="AD227" s="49"/>
      <c r="AE227" s="49"/>
      <c r="AF227" s="49"/>
      <c r="AG227" s="49"/>
    </row>
    <row r="228" spans="1:33" s="50" customFormat="1" ht="10.5" customHeight="1">
      <c r="A228" s="67"/>
      <c r="B228" s="4"/>
      <c r="C228" s="97"/>
      <c r="M228" s="2"/>
      <c r="N228" s="2"/>
      <c r="O228" s="4"/>
      <c r="P228" s="2"/>
      <c r="Q228" s="2"/>
      <c r="R228" s="2"/>
      <c r="S228" s="2"/>
      <c r="T228" s="4"/>
      <c r="U228" s="2"/>
      <c r="V228" s="2"/>
      <c r="W228" s="12"/>
      <c r="X228" s="2"/>
      <c r="Y228" s="2"/>
      <c r="Z228" s="2"/>
      <c r="AA228" s="2"/>
      <c r="AB228" s="2"/>
      <c r="AC228" s="13"/>
      <c r="AD228" s="49"/>
      <c r="AE228" s="49"/>
      <c r="AF228" s="49"/>
      <c r="AG228" s="49"/>
    </row>
    <row r="229" spans="1:33" s="50" customFormat="1" ht="10.5" customHeight="1">
      <c r="A229" s="67"/>
      <c r="B229" s="4"/>
      <c r="C229" s="97"/>
      <c r="M229" s="2"/>
      <c r="N229" s="2"/>
      <c r="O229" s="4"/>
      <c r="P229" s="2"/>
      <c r="Q229" s="2"/>
      <c r="R229" s="2"/>
      <c r="S229" s="2"/>
      <c r="T229" s="4"/>
      <c r="U229" s="2"/>
      <c r="V229" s="2"/>
      <c r="W229" s="12"/>
      <c r="X229" s="2"/>
      <c r="Y229" s="2"/>
      <c r="Z229" s="2"/>
      <c r="AA229" s="2"/>
      <c r="AB229" s="2"/>
      <c r="AC229" s="13"/>
      <c r="AD229" s="49"/>
      <c r="AE229" s="49"/>
      <c r="AF229" s="49"/>
      <c r="AG229" s="49"/>
    </row>
    <row r="230" spans="1:33" s="50" customFormat="1" ht="10.5" customHeight="1">
      <c r="A230" s="67"/>
      <c r="B230" s="4"/>
      <c r="C230" s="97"/>
      <c r="M230" s="2"/>
      <c r="N230" s="2"/>
      <c r="O230" s="4"/>
      <c r="P230" s="2"/>
      <c r="Q230" s="2"/>
      <c r="R230" s="2"/>
      <c r="S230" s="2"/>
      <c r="T230" s="4"/>
      <c r="U230" s="2"/>
      <c r="V230" s="2"/>
      <c r="W230" s="12"/>
      <c r="X230" s="2"/>
      <c r="Y230" s="2"/>
      <c r="Z230" s="2"/>
      <c r="AA230" s="2"/>
      <c r="AB230" s="2"/>
      <c r="AC230" s="13"/>
      <c r="AD230" s="49"/>
      <c r="AE230" s="49"/>
      <c r="AF230" s="49"/>
      <c r="AG230" s="49"/>
    </row>
    <row r="231" spans="1:33" s="50" customFormat="1" ht="10.5" customHeight="1">
      <c r="A231" s="67"/>
      <c r="B231" s="4"/>
      <c r="C231" s="97"/>
      <c r="M231" s="2"/>
      <c r="N231" s="2"/>
      <c r="O231" s="4"/>
      <c r="P231" s="2"/>
      <c r="Q231" s="2"/>
      <c r="R231" s="2"/>
      <c r="S231" s="2"/>
      <c r="T231" s="4"/>
      <c r="U231" s="2"/>
      <c r="V231" s="2"/>
      <c r="W231" s="12"/>
      <c r="X231" s="2"/>
      <c r="Y231" s="2"/>
      <c r="Z231" s="2"/>
      <c r="AA231" s="2"/>
      <c r="AB231" s="2"/>
      <c r="AC231" s="13"/>
      <c r="AD231" s="49"/>
      <c r="AE231" s="49"/>
      <c r="AF231" s="49"/>
      <c r="AG231" s="49"/>
    </row>
    <row r="232" spans="1:33" s="50" customFormat="1" ht="10.5" customHeight="1">
      <c r="A232" s="67"/>
      <c r="B232" s="4"/>
      <c r="C232" s="97"/>
      <c r="M232" s="2"/>
      <c r="N232" s="2"/>
      <c r="O232" s="4"/>
      <c r="P232" s="2"/>
      <c r="Q232" s="2"/>
      <c r="R232" s="2"/>
      <c r="S232" s="2"/>
      <c r="T232" s="4"/>
      <c r="U232" s="2"/>
      <c r="V232" s="2"/>
      <c r="W232" s="12"/>
      <c r="X232" s="2"/>
      <c r="Y232" s="2"/>
      <c r="Z232" s="2"/>
      <c r="AA232" s="2"/>
      <c r="AB232" s="2"/>
      <c r="AC232" s="13"/>
      <c r="AD232" s="49"/>
      <c r="AE232" s="49"/>
      <c r="AF232" s="49"/>
      <c r="AG232" s="49"/>
    </row>
    <row r="233" spans="1:33" s="50" customFormat="1" ht="10.5" customHeight="1">
      <c r="A233" s="67"/>
      <c r="B233" s="4"/>
      <c r="C233" s="97"/>
      <c r="M233" s="2"/>
      <c r="N233" s="2"/>
      <c r="O233" s="4"/>
      <c r="P233" s="2"/>
      <c r="Q233" s="2"/>
      <c r="R233" s="2"/>
      <c r="S233" s="2"/>
      <c r="T233" s="4"/>
      <c r="U233" s="2"/>
      <c r="V233" s="2"/>
      <c r="W233" s="12"/>
      <c r="X233" s="2"/>
      <c r="Y233" s="2"/>
      <c r="Z233" s="2"/>
      <c r="AA233" s="2"/>
      <c r="AB233" s="2"/>
      <c r="AC233" s="13"/>
      <c r="AD233" s="49"/>
      <c r="AE233" s="49"/>
      <c r="AF233" s="49"/>
      <c r="AG233" s="49"/>
    </row>
    <row r="234" spans="1:33" s="50" customFormat="1" ht="10.5" customHeight="1">
      <c r="A234" s="67"/>
      <c r="B234" s="4"/>
      <c r="C234" s="97"/>
      <c r="M234" s="2"/>
      <c r="N234" s="2"/>
      <c r="O234" s="4"/>
      <c r="P234" s="2"/>
      <c r="Q234" s="2"/>
      <c r="R234" s="2"/>
      <c r="S234" s="2"/>
      <c r="T234" s="4"/>
      <c r="U234" s="2"/>
      <c r="V234" s="2"/>
      <c r="W234" s="12"/>
      <c r="X234" s="2"/>
      <c r="Y234" s="2"/>
      <c r="Z234" s="2"/>
      <c r="AA234" s="2"/>
      <c r="AB234" s="2"/>
      <c r="AC234" s="13"/>
      <c r="AD234" s="49"/>
      <c r="AE234" s="49"/>
      <c r="AF234" s="49"/>
      <c r="AG234" s="49"/>
    </row>
    <row r="235" spans="1:33" s="50" customFormat="1" ht="10.5" customHeight="1">
      <c r="A235" s="67"/>
      <c r="B235" s="4"/>
      <c r="C235" s="97"/>
      <c r="M235" s="2"/>
      <c r="N235" s="2"/>
      <c r="O235" s="4"/>
      <c r="P235" s="2"/>
      <c r="Q235" s="2"/>
      <c r="R235" s="2"/>
      <c r="S235" s="2"/>
      <c r="T235" s="4"/>
      <c r="U235" s="2"/>
      <c r="V235" s="2"/>
      <c r="W235" s="12"/>
      <c r="X235" s="2"/>
      <c r="Y235" s="2"/>
      <c r="Z235" s="2"/>
      <c r="AA235" s="2"/>
      <c r="AB235" s="2"/>
      <c r="AC235" s="13"/>
      <c r="AD235" s="49"/>
      <c r="AE235" s="49"/>
      <c r="AF235" s="49"/>
      <c r="AG235" s="49"/>
    </row>
    <row r="236" spans="1:33" s="50" customFormat="1" ht="10.5" customHeight="1">
      <c r="A236" s="67"/>
      <c r="B236" s="4"/>
      <c r="C236" s="97"/>
      <c r="M236" s="2"/>
      <c r="N236" s="2"/>
      <c r="O236" s="4"/>
      <c r="P236" s="2"/>
      <c r="Q236" s="2"/>
      <c r="R236" s="2"/>
      <c r="S236" s="2"/>
      <c r="T236" s="4"/>
      <c r="U236" s="2"/>
      <c r="V236" s="2"/>
      <c r="W236" s="12"/>
      <c r="X236" s="2"/>
      <c r="Y236" s="2"/>
      <c r="Z236" s="2"/>
      <c r="AA236" s="2"/>
      <c r="AB236" s="2"/>
      <c r="AC236" s="13"/>
      <c r="AD236" s="49"/>
      <c r="AE236" s="49"/>
      <c r="AF236" s="49"/>
      <c r="AG236" s="49"/>
    </row>
    <row r="237" spans="1:33" s="50" customFormat="1" ht="10.5" customHeight="1">
      <c r="A237" s="67"/>
      <c r="B237" s="4"/>
      <c r="C237" s="97"/>
      <c r="M237" s="2"/>
      <c r="N237" s="2"/>
      <c r="O237" s="4"/>
      <c r="P237" s="2"/>
      <c r="Q237" s="2"/>
      <c r="R237" s="2"/>
      <c r="S237" s="2"/>
      <c r="T237" s="4"/>
      <c r="U237" s="2"/>
      <c r="V237" s="2"/>
      <c r="W237" s="12"/>
      <c r="X237" s="2"/>
      <c r="Y237" s="2"/>
      <c r="Z237" s="2"/>
      <c r="AA237" s="2"/>
      <c r="AB237" s="2"/>
      <c r="AC237" s="13"/>
      <c r="AD237" s="49"/>
      <c r="AE237" s="49"/>
      <c r="AF237" s="49"/>
      <c r="AG237" s="49"/>
    </row>
    <row r="238" spans="1:33" s="50" customFormat="1" ht="10.5" customHeight="1">
      <c r="A238" s="67"/>
      <c r="B238" s="4"/>
      <c r="C238" s="97"/>
      <c r="M238" s="2"/>
      <c r="N238" s="2"/>
      <c r="O238" s="4"/>
      <c r="P238" s="2"/>
      <c r="Q238" s="2"/>
      <c r="R238" s="2"/>
      <c r="S238" s="2"/>
      <c r="T238" s="4"/>
      <c r="U238" s="2"/>
      <c r="V238" s="2"/>
      <c r="W238" s="12"/>
      <c r="X238" s="2"/>
      <c r="Y238" s="2"/>
      <c r="Z238" s="2"/>
      <c r="AA238" s="2"/>
      <c r="AB238" s="2"/>
      <c r="AC238" s="13"/>
      <c r="AD238" s="49"/>
      <c r="AE238" s="49"/>
      <c r="AF238" s="49"/>
      <c r="AG238" s="49"/>
    </row>
    <row r="239" spans="1:33" s="50" customFormat="1" ht="10.5" customHeight="1">
      <c r="A239" s="67"/>
      <c r="B239" s="4"/>
      <c r="C239" s="97"/>
      <c r="M239" s="2"/>
      <c r="N239" s="2"/>
      <c r="O239" s="4"/>
      <c r="P239" s="2"/>
      <c r="Q239" s="2"/>
      <c r="R239" s="2"/>
      <c r="S239" s="2"/>
      <c r="T239" s="4"/>
      <c r="U239" s="2"/>
      <c r="V239" s="2"/>
      <c r="W239" s="12"/>
      <c r="X239" s="2"/>
      <c r="Y239" s="2"/>
      <c r="Z239" s="2"/>
      <c r="AA239" s="2"/>
      <c r="AB239" s="2"/>
      <c r="AC239" s="13"/>
      <c r="AD239" s="49"/>
      <c r="AE239" s="49"/>
      <c r="AF239" s="49"/>
      <c r="AG239" s="49"/>
    </row>
    <row r="240" spans="1:33" s="50" customFormat="1" ht="10.5" customHeight="1">
      <c r="A240" s="67"/>
      <c r="B240" s="4"/>
      <c r="C240" s="97"/>
      <c r="M240" s="2"/>
      <c r="N240" s="2"/>
      <c r="O240" s="4"/>
      <c r="P240" s="2"/>
      <c r="Q240" s="2"/>
      <c r="R240" s="2"/>
      <c r="S240" s="2"/>
      <c r="T240" s="4"/>
      <c r="U240" s="2"/>
      <c r="V240" s="2"/>
      <c r="W240" s="12"/>
      <c r="X240" s="2"/>
      <c r="Y240" s="2"/>
      <c r="Z240" s="2"/>
      <c r="AA240" s="2"/>
      <c r="AB240" s="2"/>
      <c r="AC240" s="13"/>
      <c r="AD240" s="49"/>
      <c r="AE240" s="49"/>
      <c r="AF240" s="49"/>
      <c r="AG240" s="49"/>
    </row>
    <row r="241" spans="1:33" s="50" customFormat="1" ht="10.5" customHeight="1">
      <c r="A241" s="67"/>
      <c r="B241" s="4"/>
      <c r="C241" s="97"/>
      <c r="M241" s="2"/>
      <c r="N241" s="2"/>
      <c r="O241" s="4"/>
      <c r="P241" s="2"/>
      <c r="Q241" s="2"/>
      <c r="R241" s="2"/>
      <c r="S241" s="2"/>
      <c r="T241" s="4"/>
      <c r="U241" s="2"/>
      <c r="V241" s="2"/>
      <c r="W241" s="12"/>
      <c r="X241" s="2"/>
      <c r="Y241" s="2"/>
      <c r="Z241" s="2"/>
      <c r="AA241" s="2"/>
      <c r="AB241" s="2"/>
      <c r="AC241" s="13"/>
      <c r="AD241" s="49"/>
      <c r="AE241" s="49"/>
      <c r="AF241" s="49"/>
      <c r="AG241" s="49"/>
    </row>
    <row r="242" spans="1:33" s="50" customFormat="1" ht="10.5" customHeight="1">
      <c r="A242" s="67"/>
      <c r="B242" s="4"/>
      <c r="C242" s="97"/>
      <c r="M242" s="2"/>
      <c r="N242" s="2"/>
      <c r="O242" s="4"/>
      <c r="P242" s="2"/>
      <c r="Q242" s="2"/>
      <c r="R242" s="2"/>
      <c r="S242" s="2"/>
      <c r="T242" s="4"/>
      <c r="U242" s="2"/>
      <c r="V242" s="2"/>
      <c r="W242" s="12"/>
      <c r="X242" s="2"/>
      <c r="Y242" s="2"/>
      <c r="Z242" s="2"/>
      <c r="AA242" s="2"/>
      <c r="AB242" s="2"/>
      <c r="AC242" s="13"/>
      <c r="AD242" s="49"/>
      <c r="AE242" s="49"/>
      <c r="AF242" s="49"/>
      <c r="AG242" s="49"/>
    </row>
    <row r="243" spans="1:33" s="50" customFormat="1" ht="10.5" customHeight="1">
      <c r="A243" s="67"/>
      <c r="B243" s="4"/>
      <c r="C243" s="97"/>
      <c r="M243" s="2"/>
      <c r="N243" s="2"/>
      <c r="O243" s="4"/>
      <c r="P243" s="2"/>
      <c r="Q243" s="2"/>
      <c r="R243" s="2"/>
      <c r="S243" s="2"/>
      <c r="T243" s="4"/>
      <c r="U243" s="2"/>
      <c r="V243" s="2"/>
      <c r="W243" s="12"/>
      <c r="X243" s="2"/>
      <c r="Y243" s="2"/>
      <c r="Z243" s="2"/>
      <c r="AA243" s="2"/>
      <c r="AB243" s="2"/>
      <c r="AC243" s="13"/>
      <c r="AD243" s="49"/>
      <c r="AE243" s="49"/>
      <c r="AF243" s="49"/>
      <c r="AG243" s="49"/>
    </row>
    <row r="244" spans="1:33" s="50" customFormat="1" ht="10.5" customHeight="1">
      <c r="A244" s="67"/>
      <c r="B244" s="4"/>
      <c r="C244" s="97"/>
      <c r="M244" s="2"/>
      <c r="N244" s="2"/>
      <c r="O244" s="4"/>
      <c r="P244" s="2"/>
      <c r="Q244" s="2"/>
      <c r="R244" s="2"/>
      <c r="S244" s="2"/>
      <c r="T244" s="4"/>
      <c r="U244" s="2"/>
      <c r="V244" s="2"/>
      <c r="W244" s="12"/>
      <c r="X244" s="2"/>
      <c r="Y244" s="2"/>
      <c r="Z244" s="2"/>
      <c r="AA244" s="2"/>
      <c r="AB244" s="2"/>
      <c r="AC244" s="13"/>
      <c r="AD244" s="49"/>
      <c r="AE244" s="49"/>
      <c r="AF244" s="49"/>
      <c r="AG244" s="49"/>
    </row>
    <row r="245" spans="1:33" s="50" customFormat="1" ht="10.5" customHeight="1">
      <c r="A245" s="67"/>
      <c r="B245" s="4"/>
      <c r="C245" s="97"/>
      <c r="M245" s="2"/>
      <c r="N245" s="2"/>
      <c r="O245" s="4"/>
      <c r="P245" s="2"/>
      <c r="Q245" s="2"/>
      <c r="R245" s="2"/>
      <c r="S245" s="2"/>
      <c r="T245" s="4"/>
      <c r="U245" s="2"/>
      <c r="V245" s="2"/>
      <c r="W245" s="12"/>
      <c r="X245" s="2"/>
      <c r="Y245" s="2"/>
      <c r="Z245" s="2"/>
      <c r="AA245" s="2"/>
      <c r="AB245" s="2"/>
      <c r="AC245" s="13"/>
      <c r="AD245" s="49"/>
      <c r="AE245" s="49"/>
      <c r="AF245" s="49"/>
      <c r="AG245" s="49"/>
    </row>
    <row r="246" spans="1:33" s="50" customFormat="1" ht="10.5" customHeight="1">
      <c r="A246" s="67"/>
      <c r="B246" s="4"/>
      <c r="C246" s="97"/>
      <c r="M246" s="2"/>
      <c r="N246" s="2"/>
      <c r="O246" s="4"/>
      <c r="P246" s="2"/>
      <c r="Q246" s="2"/>
      <c r="R246" s="2"/>
      <c r="S246" s="2"/>
      <c r="T246" s="4"/>
      <c r="U246" s="2"/>
      <c r="V246" s="2"/>
      <c r="W246" s="12"/>
      <c r="X246" s="2"/>
      <c r="Y246" s="2"/>
      <c r="Z246" s="2"/>
      <c r="AA246" s="2"/>
      <c r="AB246" s="2"/>
      <c r="AC246" s="13"/>
      <c r="AD246" s="49"/>
      <c r="AE246" s="49"/>
      <c r="AF246" s="49"/>
      <c r="AG246" s="49"/>
    </row>
    <row r="247" spans="1:33" s="50" customFormat="1" ht="10.5" customHeight="1">
      <c r="A247" s="67"/>
      <c r="B247" s="4"/>
      <c r="C247" s="97"/>
      <c r="M247" s="2"/>
      <c r="N247" s="2"/>
      <c r="O247" s="4"/>
      <c r="P247" s="2"/>
      <c r="Q247" s="2"/>
      <c r="R247" s="2"/>
      <c r="S247" s="2"/>
      <c r="T247" s="4"/>
      <c r="U247" s="2"/>
      <c r="V247" s="2"/>
      <c r="W247" s="12"/>
      <c r="X247" s="2"/>
      <c r="Y247" s="2"/>
      <c r="Z247" s="2"/>
      <c r="AA247" s="2"/>
      <c r="AB247" s="2"/>
      <c r="AC247" s="13"/>
      <c r="AD247" s="49"/>
      <c r="AE247" s="49"/>
      <c r="AF247" s="49"/>
      <c r="AG247" s="49"/>
    </row>
    <row r="248" spans="1:33" s="50" customFormat="1" ht="10.5" customHeight="1">
      <c r="A248" s="67"/>
      <c r="B248" s="4"/>
      <c r="C248" s="97"/>
      <c r="M248" s="2"/>
      <c r="N248" s="2"/>
      <c r="O248" s="4"/>
      <c r="P248" s="2"/>
      <c r="Q248" s="2"/>
      <c r="R248" s="2"/>
      <c r="S248" s="2"/>
      <c r="T248" s="4"/>
      <c r="U248" s="2"/>
      <c r="V248" s="2"/>
      <c r="W248" s="12"/>
      <c r="X248" s="2"/>
      <c r="Y248" s="2"/>
      <c r="Z248" s="2"/>
      <c r="AA248" s="2"/>
      <c r="AB248" s="2"/>
      <c r="AC248" s="13"/>
      <c r="AD248" s="49"/>
      <c r="AE248" s="49"/>
      <c r="AF248" s="49"/>
      <c r="AG248" s="49"/>
    </row>
    <row r="249" spans="1:33" s="50" customFormat="1" ht="10.5" customHeight="1">
      <c r="A249" s="67"/>
      <c r="B249" s="4"/>
      <c r="C249" s="97"/>
      <c r="M249" s="2"/>
      <c r="N249" s="2"/>
      <c r="O249" s="4"/>
      <c r="P249" s="2"/>
      <c r="Q249" s="2"/>
      <c r="R249" s="2"/>
      <c r="S249" s="2"/>
      <c r="T249" s="4"/>
      <c r="U249" s="2"/>
      <c r="V249" s="2"/>
      <c r="W249" s="12"/>
      <c r="X249" s="2"/>
      <c r="Y249" s="2"/>
      <c r="Z249" s="2"/>
      <c r="AA249" s="2"/>
      <c r="AB249" s="2"/>
      <c r="AC249" s="13"/>
      <c r="AD249" s="49"/>
      <c r="AE249" s="49"/>
      <c r="AF249" s="49"/>
      <c r="AG249" s="49"/>
    </row>
    <row r="250" spans="1:33" s="50" customFormat="1" ht="10.5" customHeight="1">
      <c r="A250" s="67"/>
      <c r="B250" s="4"/>
      <c r="C250" s="97"/>
      <c r="M250" s="2"/>
      <c r="N250" s="2"/>
      <c r="O250" s="4"/>
      <c r="P250" s="2"/>
      <c r="Q250" s="2"/>
      <c r="R250" s="2"/>
      <c r="S250" s="2"/>
      <c r="T250" s="4"/>
      <c r="U250" s="2"/>
      <c r="V250" s="2"/>
      <c r="W250" s="12"/>
      <c r="X250" s="2"/>
      <c r="Y250" s="2"/>
      <c r="Z250" s="2"/>
      <c r="AA250" s="2"/>
      <c r="AB250" s="2"/>
      <c r="AC250" s="13"/>
      <c r="AD250" s="49"/>
      <c r="AE250" s="49"/>
      <c r="AF250" s="49"/>
      <c r="AG250" s="49"/>
    </row>
    <row r="251" spans="1:33" s="50" customFormat="1" ht="10.5" customHeight="1">
      <c r="A251" s="67"/>
      <c r="B251" s="4"/>
      <c r="C251" s="97"/>
      <c r="M251" s="2"/>
      <c r="N251" s="2"/>
      <c r="O251" s="4"/>
      <c r="P251" s="2"/>
      <c r="Q251" s="2"/>
      <c r="R251" s="2"/>
      <c r="S251" s="2"/>
      <c r="T251" s="4"/>
      <c r="U251" s="2"/>
      <c r="V251" s="2"/>
      <c r="W251" s="12"/>
      <c r="X251" s="2"/>
      <c r="Y251" s="2"/>
      <c r="Z251" s="2"/>
      <c r="AA251" s="2"/>
      <c r="AB251" s="2"/>
      <c r="AC251" s="13"/>
      <c r="AD251" s="49"/>
      <c r="AE251" s="49"/>
      <c r="AF251" s="49"/>
      <c r="AG251" s="49"/>
    </row>
    <row r="252" spans="1:33" s="50" customFormat="1" ht="10.5" customHeight="1">
      <c r="A252" s="67"/>
      <c r="B252" s="4"/>
      <c r="C252" s="97"/>
      <c r="M252" s="2"/>
      <c r="N252" s="2"/>
      <c r="O252" s="4"/>
      <c r="P252" s="2"/>
      <c r="Q252" s="2"/>
      <c r="R252" s="2"/>
      <c r="S252" s="2"/>
      <c r="T252" s="4"/>
      <c r="U252" s="2"/>
      <c r="V252" s="2"/>
      <c r="W252" s="12"/>
      <c r="X252" s="2"/>
      <c r="Y252" s="2"/>
      <c r="Z252" s="2"/>
      <c r="AA252" s="2"/>
      <c r="AB252" s="2"/>
      <c r="AC252" s="13"/>
      <c r="AD252" s="49"/>
      <c r="AE252" s="49"/>
      <c r="AF252" s="49"/>
      <c r="AG252" s="49"/>
    </row>
    <row r="253" spans="1:33" s="50" customFormat="1" ht="10.5" customHeight="1">
      <c r="A253" s="67"/>
      <c r="B253" s="4"/>
      <c r="C253" s="97"/>
      <c r="M253" s="2"/>
      <c r="N253" s="2"/>
      <c r="O253" s="4"/>
      <c r="P253" s="2"/>
      <c r="Q253" s="2"/>
      <c r="R253" s="2"/>
      <c r="S253" s="2"/>
      <c r="T253" s="4"/>
      <c r="U253" s="2"/>
      <c r="V253" s="2"/>
      <c r="W253" s="12"/>
      <c r="X253" s="2"/>
      <c r="Y253" s="2"/>
      <c r="Z253" s="2"/>
      <c r="AA253" s="2"/>
      <c r="AB253" s="2"/>
      <c r="AC253" s="13"/>
      <c r="AD253" s="49"/>
      <c r="AE253" s="49"/>
      <c r="AF253" s="49"/>
      <c r="AG253" s="49"/>
    </row>
    <row r="254" spans="1:33" s="50" customFormat="1" ht="10.5" customHeight="1">
      <c r="A254" s="67"/>
      <c r="B254" s="4"/>
      <c r="C254" s="97"/>
      <c r="M254" s="2"/>
      <c r="N254" s="2"/>
      <c r="O254" s="4"/>
      <c r="P254" s="2"/>
      <c r="Q254" s="2"/>
      <c r="R254" s="2"/>
      <c r="S254" s="2"/>
      <c r="T254" s="4"/>
      <c r="U254" s="2"/>
      <c r="V254" s="2"/>
      <c r="W254" s="12"/>
      <c r="X254" s="2"/>
      <c r="Y254" s="2"/>
      <c r="Z254" s="2"/>
      <c r="AA254" s="2"/>
      <c r="AB254" s="2"/>
      <c r="AC254" s="13"/>
      <c r="AD254" s="49"/>
      <c r="AE254" s="49"/>
      <c r="AF254" s="49"/>
      <c r="AG254" s="49"/>
    </row>
    <row r="255" spans="1:33" s="50" customFormat="1" ht="10.5" customHeight="1">
      <c r="A255" s="67"/>
      <c r="B255" s="4"/>
      <c r="C255" s="97"/>
      <c r="M255" s="2"/>
      <c r="N255" s="2"/>
      <c r="O255" s="4"/>
      <c r="P255" s="2"/>
      <c r="Q255" s="2"/>
      <c r="R255" s="2"/>
      <c r="S255" s="2"/>
      <c r="T255" s="4"/>
      <c r="U255" s="2"/>
      <c r="V255" s="2"/>
      <c r="W255" s="12"/>
      <c r="X255" s="2"/>
      <c r="Y255" s="2"/>
      <c r="Z255" s="2"/>
      <c r="AA255" s="2"/>
      <c r="AB255" s="2"/>
      <c r="AC255" s="13"/>
      <c r="AD255" s="49"/>
      <c r="AE255" s="49"/>
      <c r="AF255" s="49"/>
      <c r="AG255" s="49"/>
    </row>
    <row r="256" spans="1:33" s="50" customFormat="1" ht="10.5" customHeight="1">
      <c r="A256" s="67"/>
      <c r="B256" s="4"/>
      <c r="C256" s="97"/>
      <c r="M256" s="2"/>
      <c r="N256" s="2"/>
      <c r="O256" s="4"/>
      <c r="P256" s="2"/>
      <c r="Q256" s="2"/>
      <c r="R256" s="2"/>
      <c r="S256" s="2"/>
      <c r="T256" s="4"/>
      <c r="U256" s="2"/>
      <c r="V256" s="2"/>
      <c r="W256" s="12"/>
      <c r="X256" s="2"/>
      <c r="Y256" s="2"/>
      <c r="Z256" s="2"/>
      <c r="AA256" s="2"/>
      <c r="AB256" s="2"/>
      <c r="AC256" s="13"/>
      <c r="AD256" s="49"/>
      <c r="AE256" s="49"/>
      <c r="AF256" s="49"/>
      <c r="AG256" s="49"/>
    </row>
    <row r="257" spans="1:33" s="50" customFormat="1" ht="10.5" customHeight="1">
      <c r="A257" s="67"/>
      <c r="B257" s="4"/>
      <c r="C257" s="97"/>
      <c r="M257" s="2"/>
      <c r="N257" s="2"/>
      <c r="O257" s="4"/>
      <c r="P257" s="2"/>
      <c r="Q257" s="2"/>
      <c r="R257" s="2"/>
      <c r="S257" s="2"/>
      <c r="T257" s="4"/>
      <c r="U257" s="2"/>
      <c r="V257" s="2"/>
      <c r="W257" s="12"/>
      <c r="X257" s="2"/>
      <c r="Y257" s="2"/>
      <c r="Z257" s="2"/>
      <c r="AA257" s="2"/>
      <c r="AB257" s="2"/>
      <c r="AC257" s="13"/>
      <c r="AD257" s="49"/>
      <c r="AE257" s="49"/>
      <c r="AF257" s="49"/>
      <c r="AG257" s="49"/>
    </row>
    <row r="258" spans="1:33" s="50" customFormat="1" ht="10.5" customHeight="1">
      <c r="A258" s="67"/>
      <c r="B258" s="4"/>
      <c r="C258" s="97"/>
      <c r="M258" s="2"/>
      <c r="N258" s="2"/>
      <c r="O258" s="4"/>
      <c r="P258" s="2"/>
      <c r="Q258" s="2"/>
      <c r="R258" s="2"/>
      <c r="S258" s="2"/>
      <c r="T258" s="4"/>
      <c r="U258" s="2"/>
      <c r="V258" s="2"/>
      <c r="W258" s="12"/>
      <c r="X258" s="2"/>
      <c r="Y258" s="2"/>
      <c r="Z258" s="2"/>
      <c r="AA258" s="2"/>
      <c r="AB258" s="2"/>
      <c r="AC258" s="13"/>
      <c r="AD258" s="49"/>
      <c r="AE258" s="49"/>
      <c r="AF258" s="49"/>
      <c r="AG258" s="49"/>
    </row>
    <row r="259" spans="1:33" s="50" customFormat="1" ht="10.5" customHeight="1">
      <c r="A259" s="67"/>
      <c r="B259" s="4"/>
      <c r="C259" s="97"/>
      <c r="M259" s="2"/>
      <c r="N259" s="2"/>
      <c r="O259" s="4"/>
      <c r="P259" s="2"/>
      <c r="Q259" s="2"/>
      <c r="R259" s="2"/>
      <c r="S259" s="2"/>
      <c r="T259" s="4"/>
      <c r="U259" s="2"/>
      <c r="V259" s="2"/>
      <c r="W259" s="12"/>
      <c r="X259" s="2"/>
      <c r="Y259" s="2"/>
      <c r="Z259" s="2"/>
      <c r="AA259" s="2"/>
      <c r="AB259" s="2"/>
      <c r="AC259" s="13"/>
      <c r="AD259" s="49"/>
      <c r="AE259" s="49"/>
      <c r="AF259" s="49"/>
      <c r="AG259" s="49"/>
    </row>
    <row r="260" spans="1:33" s="50" customFormat="1" ht="10.5" customHeight="1">
      <c r="A260" s="67"/>
      <c r="B260" s="4"/>
      <c r="C260" s="97"/>
      <c r="M260" s="2"/>
      <c r="N260" s="2"/>
      <c r="O260" s="4"/>
      <c r="P260" s="2"/>
      <c r="Q260" s="2"/>
      <c r="R260" s="2"/>
      <c r="S260" s="2"/>
      <c r="T260" s="4"/>
      <c r="U260" s="2"/>
      <c r="V260" s="2"/>
      <c r="W260" s="12"/>
      <c r="X260" s="2"/>
      <c r="Y260" s="2"/>
      <c r="Z260" s="2"/>
      <c r="AA260" s="2"/>
      <c r="AB260" s="2"/>
      <c r="AC260" s="13"/>
      <c r="AD260" s="49"/>
      <c r="AE260" s="49"/>
      <c r="AF260" s="49"/>
      <c r="AG260" s="49"/>
    </row>
    <row r="261" spans="1:33" s="50" customFormat="1" ht="10.5" customHeight="1">
      <c r="A261" s="67"/>
      <c r="B261" s="4"/>
      <c r="C261" s="97"/>
      <c r="M261" s="2"/>
      <c r="N261" s="2"/>
      <c r="O261" s="4"/>
      <c r="P261" s="2"/>
      <c r="Q261" s="2"/>
      <c r="R261" s="2"/>
      <c r="S261" s="2"/>
      <c r="T261" s="4"/>
      <c r="U261" s="2"/>
      <c r="V261" s="2"/>
      <c r="W261" s="12"/>
      <c r="X261" s="2"/>
      <c r="Y261" s="2"/>
      <c r="Z261" s="2"/>
      <c r="AA261" s="2"/>
      <c r="AB261" s="2"/>
      <c r="AC261" s="13"/>
      <c r="AD261" s="49"/>
      <c r="AE261" s="49"/>
      <c r="AF261" s="49"/>
      <c r="AG261" s="49"/>
    </row>
    <row r="262" spans="1:33" s="50" customFormat="1" ht="10.5" customHeight="1">
      <c r="A262" s="67"/>
      <c r="B262" s="4"/>
      <c r="C262" s="97"/>
      <c r="M262" s="2"/>
      <c r="N262" s="2"/>
      <c r="O262" s="4"/>
      <c r="P262" s="2"/>
      <c r="Q262" s="2"/>
      <c r="R262" s="2"/>
      <c r="S262" s="2"/>
      <c r="T262" s="4"/>
      <c r="U262" s="2"/>
      <c r="V262" s="2"/>
      <c r="W262" s="12"/>
      <c r="X262" s="2"/>
      <c r="Y262" s="2"/>
      <c r="Z262" s="2"/>
      <c r="AA262" s="2"/>
      <c r="AB262" s="2"/>
      <c r="AC262" s="13"/>
      <c r="AD262" s="49"/>
      <c r="AE262" s="49"/>
      <c r="AF262" s="49"/>
      <c r="AG262" s="49"/>
    </row>
    <row r="263" spans="1:33" s="50" customFormat="1" ht="10.5" customHeight="1">
      <c r="A263" s="67"/>
      <c r="B263" s="4"/>
      <c r="C263" s="97"/>
      <c r="M263" s="2"/>
      <c r="N263" s="2"/>
      <c r="O263" s="4"/>
      <c r="P263" s="2"/>
      <c r="Q263" s="2"/>
      <c r="R263" s="2"/>
      <c r="S263" s="2"/>
      <c r="T263" s="4"/>
      <c r="U263" s="2"/>
      <c r="V263" s="2"/>
      <c r="W263" s="12"/>
      <c r="X263" s="2"/>
      <c r="Y263" s="2"/>
      <c r="Z263" s="2"/>
      <c r="AA263" s="2"/>
      <c r="AB263" s="2"/>
      <c r="AC263" s="13"/>
      <c r="AD263" s="49"/>
      <c r="AE263" s="49"/>
      <c r="AF263" s="49"/>
      <c r="AG263" s="49"/>
    </row>
    <row r="264" spans="1:33" s="50" customFormat="1" ht="10.5" customHeight="1">
      <c r="A264" s="67"/>
      <c r="B264" s="4"/>
      <c r="C264" s="97"/>
      <c r="M264" s="2"/>
      <c r="N264" s="2"/>
      <c r="O264" s="4"/>
      <c r="P264" s="2"/>
      <c r="Q264" s="2"/>
      <c r="R264" s="2"/>
      <c r="S264" s="2"/>
      <c r="T264" s="4"/>
      <c r="U264" s="2"/>
      <c r="V264" s="2"/>
      <c r="W264" s="12"/>
      <c r="X264" s="2"/>
      <c r="Y264" s="2"/>
      <c r="Z264" s="2"/>
      <c r="AA264" s="2"/>
      <c r="AB264" s="2"/>
      <c r="AC264" s="13"/>
      <c r="AD264" s="49"/>
      <c r="AE264" s="49"/>
      <c r="AF264" s="49"/>
      <c r="AG264" s="49"/>
    </row>
    <row r="265" spans="1:33" s="50" customFormat="1" ht="10.5" customHeight="1">
      <c r="A265" s="67"/>
      <c r="B265" s="4"/>
      <c r="C265" s="97"/>
      <c r="M265" s="2"/>
      <c r="N265" s="2"/>
      <c r="O265" s="4"/>
      <c r="P265" s="2"/>
      <c r="Q265" s="2"/>
      <c r="R265" s="2"/>
      <c r="S265" s="2"/>
      <c r="T265" s="4"/>
      <c r="U265" s="2"/>
      <c r="V265" s="2"/>
      <c r="W265" s="12"/>
      <c r="X265" s="2"/>
      <c r="Y265" s="2"/>
      <c r="Z265" s="2"/>
      <c r="AA265" s="2"/>
      <c r="AB265" s="2"/>
      <c r="AC265" s="13"/>
      <c r="AD265" s="49"/>
      <c r="AE265" s="49"/>
      <c r="AF265" s="49"/>
      <c r="AG265" s="49"/>
    </row>
    <row r="266" spans="1:33" s="50" customFormat="1" ht="10.5" customHeight="1">
      <c r="A266" s="67"/>
      <c r="B266" s="4"/>
      <c r="C266" s="97"/>
      <c r="M266" s="2"/>
      <c r="N266" s="2"/>
      <c r="O266" s="4"/>
      <c r="P266" s="2"/>
      <c r="Q266" s="2"/>
      <c r="R266" s="2"/>
      <c r="S266" s="2"/>
      <c r="T266" s="4"/>
      <c r="U266" s="2"/>
      <c r="V266" s="2"/>
      <c r="W266" s="12"/>
      <c r="X266" s="2"/>
      <c r="Y266" s="2"/>
      <c r="Z266" s="2"/>
      <c r="AA266" s="2"/>
      <c r="AB266" s="2"/>
      <c r="AC266" s="13"/>
      <c r="AD266" s="49"/>
      <c r="AE266" s="49"/>
      <c r="AF266" s="49"/>
      <c r="AG266" s="49"/>
    </row>
    <row r="267" spans="1:33" s="50" customFormat="1" ht="10.5" customHeight="1">
      <c r="A267" s="67"/>
      <c r="B267" s="4"/>
      <c r="C267" s="97"/>
      <c r="M267" s="2"/>
      <c r="N267" s="2"/>
      <c r="O267" s="4"/>
      <c r="P267" s="2"/>
      <c r="Q267" s="2"/>
      <c r="R267" s="2"/>
      <c r="S267" s="2"/>
      <c r="T267" s="4"/>
      <c r="U267" s="2"/>
      <c r="V267" s="2"/>
      <c r="W267" s="12"/>
      <c r="X267" s="2"/>
      <c r="Y267" s="2"/>
      <c r="Z267" s="2"/>
      <c r="AA267" s="2"/>
      <c r="AB267" s="2"/>
      <c r="AC267" s="13"/>
      <c r="AD267" s="49"/>
      <c r="AE267" s="49"/>
      <c r="AF267" s="49"/>
      <c r="AG267" s="49"/>
    </row>
    <row r="268" spans="1:33" s="50" customFormat="1" ht="10.5" customHeight="1">
      <c r="A268" s="67"/>
      <c r="B268" s="4"/>
      <c r="C268" s="97"/>
      <c r="M268" s="2"/>
      <c r="N268" s="2"/>
      <c r="O268" s="4"/>
      <c r="P268" s="2"/>
      <c r="Q268" s="2"/>
      <c r="R268" s="2"/>
      <c r="S268" s="2"/>
      <c r="T268" s="4"/>
      <c r="U268" s="2"/>
      <c r="V268" s="2"/>
      <c r="W268" s="12"/>
      <c r="X268" s="2"/>
      <c r="Y268" s="2"/>
      <c r="Z268" s="2"/>
      <c r="AA268" s="2"/>
      <c r="AB268" s="2"/>
      <c r="AC268" s="13"/>
      <c r="AD268" s="49"/>
      <c r="AE268" s="49"/>
      <c r="AF268" s="49"/>
      <c r="AG268" s="49"/>
    </row>
    <row r="269" spans="1:33" s="50" customFormat="1" ht="10.5" customHeight="1">
      <c r="A269" s="67"/>
      <c r="B269" s="4"/>
      <c r="C269" s="97"/>
      <c r="M269" s="2"/>
      <c r="N269" s="2"/>
      <c r="O269" s="4"/>
      <c r="P269" s="2"/>
      <c r="Q269" s="2"/>
      <c r="R269" s="2"/>
      <c r="S269" s="2"/>
      <c r="T269" s="4"/>
      <c r="U269" s="2"/>
      <c r="V269" s="2"/>
      <c r="W269" s="12"/>
      <c r="X269" s="2"/>
      <c r="Y269" s="2"/>
      <c r="Z269" s="2"/>
      <c r="AA269" s="2"/>
      <c r="AB269" s="2"/>
      <c r="AC269" s="13"/>
      <c r="AD269" s="49"/>
      <c r="AE269" s="49"/>
      <c r="AF269" s="49"/>
      <c r="AG269" s="49"/>
    </row>
    <row r="270" spans="1:33" s="50" customFormat="1" ht="10.5" customHeight="1">
      <c r="A270" s="67"/>
      <c r="B270" s="4"/>
      <c r="C270" s="97"/>
      <c r="M270" s="2"/>
      <c r="N270" s="2"/>
      <c r="O270" s="4"/>
      <c r="P270" s="2"/>
      <c r="Q270" s="2"/>
      <c r="R270" s="2"/>
      <c r="S270" s="2"/>
      <c r="T270" s="4"/>
      <c r="U270" s="2"/>
      <c r="V270" s="2"/>
      <c r="W270" s="12"/>
      <c r="X270" s="2"/>
      <c r="Y270" s="2"/>
      <c r="Z270" s="2"/>
      <c r="AA270" s="2"/>
      <c r="AB270" s="2"/>
      <c r="AC270" s="13"/>
      <c r="AD270" s="49"/>
      <c r="AE270" s="49"/>
      <c r="AF270" s="49"/>
      <c r="AG270" s="49"/>
    </row>
    <row r="271" spans="1:33" s="50" customFormat="1" ht="10.5" customHeight="1">
      <c r="A271" s="67"/>
      <c r="B271" s="4"/>
      <c r="C271" s="97"/>
      <c r="M271" s="2"/>
      <c r="N271" s="2"/>
      <c r="O271" s="4"/>
      <c r="P271" s="2"/>
      <c r="Q271" s="2"/>
      <c r="R271" s="2"/>
      <c r="S271" s="2"/>
      <c r="T271" s="4"/>
      <c r="U271" s="2"/>
      <c r="V271" s="2"/>
      <c r="W271" s="12"/>
      <c r="X271" s="2"/>
      <c r="Y271" s="2"/>
      <c r="Z271" s="2"/>
      <c r="AA271" s="2"/>
      <c r="AB271" s="2"/>
      <c r="AC271" s="13"/>
      <c r="AD271" s="49"/>
      <c r="AE271" s="49"/>
      <c r="AF271" s="49"/>
      <c r="AG271" s="49"/>
    </row>
    <row r="272" spans="1:33" s="50" customFormat="1" ht="10.5" customHeight="1">
      <c r="A272" s="67"/>
      <c r="B272" s="4"/>
      <c r="C272" s="97"/>
      <c r="M272" s="2"/>
      <c r="N272" s="2"/>
      <c r="O272" s="4"/>
      <c r="P272" s="2"/>
      <c r="Q272" s="2"/>
      <c r="R272" s="2"/>
      <c r="S272" s="2"/>
      <c r="T272" s="4"/>
      <c r="U272" s="2"/>
      <c r="V272" s="2"/>
      <c r="W272" s="12"/>
      <c r="X272" s="2"/>
      <c r="Y272" s="2"/>
      <c r="Z272" s="2"/>
      <c r="AA272" s="2"/>
      <c r="AB272" s="2"/>
      <c r="AC272" s="13"/>
      <c r="AD272" s="49"/>
      <c r="AE272" s="49"/>
      <c r="AF272" s="49"/>
      <c r="AG272" s="49"/>
    </row>
    <row r="273" spans="1:33" s="50" customFormat="1" ht="10.5" customHeight="1">
      <c r="A273" s="67"/>
      <c r="B273" s="4"/>
      <c r="C273" s="97"/>
      <c r="M273" s="2"/>
      <c r="N273" s="2"/>
      <c r="O273" s="4"/>
      <c r="P273" s="2"/>
      <c r="Q273" s="2"/>
      <c r="R273" s="2"/>
      <c r="S273" s="2"/>
      <c r="T273" s="4"/>
      <c r="U273" s="2"/>
      <c r="V273" s="2"/>
      <c r="W273" s="12"/>
      <c r="X273" s="2"/>
      <c r="Y273" s="2"/>
      <c r="Z273" s="2"/>
      <c r="AA273" s="2"/>
      <c r="AB273" s="2"/>
      <c r="AC273" s="13"/>
      <c r="AD273" s="49"/>
      <c r="AE273" s="49"/>
      <c r="AF273" s="49"/>
      <c r="AG273" s="49"/>
    </row>
    <row r="274" spans="1:33" s="50" customFormat="1" ht="10.5" customHeight="1">
      <c r="A274" s="67"/>
      <c r="B274" s="4"/>
      <c r="C274" s="97"/>
      <c r="M274" s="2"/>
      <c r="N274" s="2"/>
      <c r="O274" s="4"/>
      <c r="P274" s="2"/>
      <c r="Q274" s="2"/>
      <c r="R274" s="2"/>
      <c r="S274" s="2"/>
      <c r="T274" s="4"/>
      <c r="U274" s="2"/>
      <c r="V274" s="2"/>
      <c r="W274" s="12"/>
      <c r="X274" s="2"/>
      <c r="Y274" s="2"/>
      <c r="Z274" s="2"/>
      <c r="AA274" s="2"/>
      <c r="AB274" s="2"/>
      <c r="AC274" s="13"/>
      <c r="AD274" s="49"/>
      <c r="AE274" s="49"/>
      <c r="AF274" s="49"/>
      <c r="AG274" s="49"/>
    </row>
    <row r="275" spans="1:33" s="50" customFormat="1" ht="10.5" customHeight="1">
      <c r="A275" s="67"/>
      <c r="B275" s="4"/>
      <c r="C275" s="97"/>
      <c r="M275" s="2"/>
      <c r="N275" s="2"/>
      <c r="O275" s="4"/>
      <c r="P275" s="2"/>
      <c r="Q275" s="2"/>
      <c r="R275" s="2"/>
      <c r="S275" s="2"/>
      <c r="T275" s="4"/>
      <c r="U275" s="2"/>
      <c r="V275" s="2"/>
      <c r="W275" s="12"/>
      <c r="X275" s="2"/>
      <c r="Y275" s="2"/>
      <c r="Z275" s="2"/>
      <c r="AA275" s="2"/>
      <c r="AB275" s="2"/>
      <c r="AC275" s="13"/>
      <c r="AD275" s="49"/>
      <c r="AE275" s="49"/>
      <c r="AF275" s="49"/>
      <c r="AG275" s="49"/>
    </row>
    <row r="276" spans="1:33" s="50" customFormat="1" ht="10.5" customHeight="1">
      <c r="A276" s="67"/>
      <c r="B276" s="4"/>
      <c r="C276" s="97"/>
      <c r="M276" s="2"/>
      <c r="N276" s="2"/>
      <c r="O276" s="4"/>
      <c r="P276" s="2"/>
      <c r="Q276" s="2"/>
      <c r="R276" s="2"/>
      <c r="S276" s="2"/>
      <c r="T276" s="4"/>
      <c r="U276" s="2"/>
      <c r="V276" s="2"/>
      <c r="W276" s="12"/>
      <c r="X276" s="2"/>
      <c r="Y276" s="2"/>
      <c r="Z276" s="2"/>
      <c r="AA276" s="2"/>
      <c r="AB276" s="2"/>
      <c r="AC276" s="13"/>
      <c r="AD276" s="49"/>
      <c r="AE276" s="49"/>
      <c r="AF276" s="49"/>
      <c r="AG276" s="49"/>
    </row>
    <row r="277" spans="1:33" s="50" customFormat="1" ht="10.5" customHeight="1">
      <c r="A277" s="67"/>
      <c r="B277" s="4"/>
      <c r="C277" s="97"/>
      <c r="M277" s="2"/>
      <c r="N277" s="2"/>
      <c r="O277" s="4"/>
      <c r="P277" s="2"/>
      <c r="Q277" s="2"/>
      <c r="R277" s="2"/>
      <c r="S277" s="2"/>
      <c r="T277" s="4"/>
      <c r="U277" s="2"/>
      <c r="V277" s="2"/>
      <c r="W277" s="12"/>
      <c r="X277" s="2"/>
      <c r="Y277" s="2"/>
      <c r="Z277" s="2"/>
      <c r="AA277" s="2"/>
      <c r="AB277" s="2"/>
      <c r="AC277" s="13"/>
      <c r="AD277" s="49"/>
      <c r="AE277" s="49"/>
      <c r="AF277" s="49"/>
      <c r="AG277" s="49"/>
    </row>
    <row r="278" spans="1:33" s="50" customFormat="1" ht="10.5" customHeight="1">
      <c r="A278" s="67"/>
      <c r="B278" s="4"/>
      <c r="C278" s="97"/>
      <c r="M278" s="2"/>
      <c r="N278" s="2"/>
      <c r="O278" s="4"/>
      <c r="P278" s="2"/>
      <c r="Q278" s="2"/>
      <c r="R278" s="2"/>
      <c r="S278" s="2"/>
      <c r="T278" s="4"/>
      <c r="U278" s="2"/>
      <c r="V278" s="2"/>
      <c r="W278" s="12"/>
      <c r="X278" s="2"/>
      <c r="Y278" s="2"/>
      <c r="Z278" s="2"/>
      <c r="AA278" s="2"/>
      <c r="AB278" s="2"/>
      <c r="AC278" s="13"/>
      <c r="AD278" s="49"/>
      <c r="AE278" s="49"/>
      <c r="AF278" s="49"/>
      <c r="AG278" s="49"/>
    </row>
    <row r="279" spans="1:33" s="50" customFormat="1" ht="10.5" customHeight="1">
      <c r="A279" s="67"/>
      <c r="B279" s="4"/>
      <c r="C279" s="97"/>
      <c r="M279" s="2"/>
      <c r="N279" s="2"/>
      <c r="O279" s="4"/>
      <c r="P279" s="2"/>
      <c r="Q279" s="2"/>
      <c r="R279" s="2"/>
      <c r="S279" s="2"/>
      <c r="T279" s="4"/>
      <c r="U279" s="2"/>
      <c r="V279" s="2"/>
      <c r="W279" s="12"/>
      <c r="X279" s="2"/>
      <c r="Y279" s="2"/>
      <c r="Z279" s="2"/>
      <c r="AA279" s="2"/>
      <c r="AB279" s="2"/>
      <c r="AC279" s="13"/>
      <c r="AD279" s="49"/>
      <c r="AE279" s="49"/>
      <c r="AF279" s="49"/>
      <c r="AG279" s="49"/>
    </row>
    <row r="280" spans="1:33" s="50" customFormat="1" ht="10.5" customHeight="1">
      <c r="A280" s="67"/>
      <c r="B280" s="4"/>
      <c r="C280" s="97"/>
      <c r="M280" s="2"/>
      <c r="N280" s="2"/>
      <c r="O280" s="4"/>
      <c r="P280" s="2"/>
      <c r="Q280" s="2"/>
      <c r="R280" s="2"/>
      <c r="S280" s="2"/>
      <c r="T280" s="4"/>
      <c r="U280" s="2"/>
      <c r="V280" s="2"/>
      <c r="W280" s="12"/>
      <c r="X280" s="2"/>
      <c r="Y280" s="2"/>
      <c r="Z280" s="2"/>
      <c r="AA280" s="2"/>
      <c r="AB280" s="2"/>
      <c r="AC280" s="13"/>
      <c r="AD280" s="49"/>
      <c r="AE280" s="49"/>
      <c r="AF280" s="49"/>
      <c r="AG280" s="49"/>
    </row>
    <row r="281" spans="1:33" s="50" customFormat="1" ht="10.5" customHeight="1">
      <c r="A281" s="67"/>
      <c r="B281" s="4"/>
      <c r="C281" s="97"/>
      <c r="M281" s="2"/>
      <c r="N281" s="2"/>
      <c r="O281" s="4"/>
      <c r="P281" s="2"/>
      <c r="Q281" s="2"/>
      <c r="R281" s="2"/>
      <c r="S281" s="2"/>
      <c r="T281" s="4"/>
      <c r="U281" s="2"/>
      <c r="V281" s="2"/>
      <c r="W281" s="12"/>
      <c r="X281" s="2"/>
      <c r="Y281" s="2"/>
      <c r="Z281" s="2"/>
      <c r="AA281" s="2"/>
      <c r="AB281" s="2"/>
      <c r="AC281" s="13"/>
      <c r="AD281" s="49"/>
      <c r="AE281" s="49"/>
      <c r="AF281" s="49"/>
      <c r="AG281" s="49"/>
    </row>
    <row r="282" spans="1:33" s="50" customFormat="1" ht="10.5" customHeight="1">
      <c r="A282" s="67"/>
      <c r="B282" s="4"/>
      <c r="C282" s="97"/>
      <c r="M282" s="2"/>
      <c r="N282" s="2"/>
      <c r="O282" s="4"/>
      <c r="P282" s="2"/>
      <c r="Q282" s="2"/>
      <c r="R282" s="2"/>
      <c r="S282" s="2"/>
      <c r="T282" s="4"/>
      <c r="U282" s="2"/>
      <c r="V282" s="2"/>
      <c r="W282" s="12"/>
      <c r="X282" s="2"/>
      <c r="Y282" s="2"/>
      <c r="Z282" s="2"/>
      <c r="AA282" s="2"/>
      <c r="AB282" s="2"/>
      <c r="AC282" s="13"/>
      <c r="AD282" s="49"/>
      <c r="AE282" s="49"/>
      <c r="AF282" s="49"/>
      <c r="AG282" s="49"/>
    </row>
    <row r="283" spans="1:33" s="50" customFormat="1" ht="10.5" customHeight="1">
      <c r="A283" s="67"/>
      <c r="B283" s="4"/>
      <c r="C283" s="97"/>
      <c r="M283" s="2"/>
      <c r="N283" s="2"/>
      <c r="O283" s="4"/>
      <c r="P283" s="2"/>
      <c r="Q283" s="2"/>
      <c r="R283" s="2"/>
      <c r="S283" s="2"/>
      <c r="T283" s="4"/>
      <c r="U283" s="2"/>
      <c r="V283" s="2"/>
      <c r="W283" s="12"/>
      <c r="X283" s="2"/>
      <c r="Y283" s="2"/>
      <c r="Z283" s="2"/>
      <c r="AA283" s="2"/>
      <c r="AB283" s="2"/>
      <c r="AC283" s="13"/>
      <c r="AD283" s="49"/>
      <c r="AE283" s="49"/>
      <c r="AF283" s="49"/>
      <c r="AG283" s="49"/>
    </row>
    <row r="284" spans="1:33" s="50" customFormat="1" ht="10.5" customHeight="1">
      <c r="A284" s="67"/>
      <c r="B284" s="4"/>
      <c r="C284" s="97"/>
      <c r="M284" s="2"/>
      <c r="N284" s="2"/>
      <c r="O284" s="4"/>
      <c r="P284" s="2"/>
      <c r="Q284" s="2"/>
      <c r="R284" s="2"/>
      <c r="S284" s="2"/>
      <c r="T284" s="4"/>
      <c r="U284" s="2"/>
      <c r="V284" s="2"/>
      <c r="W284" s="12"/>
      <c r="X284" s="2"/>
      <c r="Y284" s="2"/>
      <c r="Z284" s="2"/>
      <c r="AA284" s="2"/>
      <c r="AB284" s="2"/>
      <c r="AC284" s="13"/>
      <c r="AD284" s="49"/>
      <c r="AE284" s="49"/>
      <c r="AF284" s="49"/>
      <c r="AG284" s="49"/>
    </row>
    <row r="285" spans="1:33" s="50" customFormat="1" ht="10.5" customHeight="1">
      <c r="A285" s="67"/>
      <c r="B285" s="4"/>
      <c r="C285" s="97"/>
      <c r="M285" s="2"/>
      <c r="N285" s="2"/>
      <c r="O285" s="4"/>
      <c r="P285" s="2"/>
      <c r="Q285" s="2"/>
      <c r="R285" s="2"/>
      <c r="S285" s="2"/>
      <c r="T285" s="4"/>
      <c r="U285" s="2"/>
      <c r="V285" s="2"/>
      <c r="W285" s="12"/>
      <c r="X285" s="2"/>
      <c r="Y285" s="2"/>
      <c r="Z285" s="2"/>
      <c r="AA285" s="2"/>
      <c r="AB285" s="2"/>
      <c r="AC285" s="13"/>
      <c r="AD285" s="49"/>
      <c r="AE285" s="49"/>
      <c r="AF285" s="49"/>
      <c r="AG285" s="49"/>
    </row>
    <row r="286" spans="1:33" s="50" customFormat="1" ht="10.5" customHeight="1">
      <c r="A286" s="67"/>
      <c r="B286" s="4"/>
      <c r="C286" s="97"/>
      <c r="M286" s="2"/>
      <c r="N286" s="2"/>
      <c r="O286" s="4"/>
      <c r="P286" s="2"/>
      <c r="Q286" s="2"/>
      <c r="R286" s="2"/>
      <c r="S286" s="2"/>
      <c r="T286" s="4"/>
      <c r="U286" s="2"/>
      <c r="V286" s="2"/>
      <c r="W286" s="12"/>
      <c r="X286" s="2"/>
      <c r="Y286" s="2"/>
      <c r="Z286" s="2"/>
      <c r="AA286" s="2"/>
      <c r="AB286" s="2"/>
      <c r="AC286" s="13"/>
      <c r="AD286" s="49"/>
      <c r="AE286" s="49"/>
      <c r="AF286" s="49"/>
      <c r="AG286" s="49"/>
    </row>
    <row r="287" spans="1:33" s="50" customFormat="1" ht="10.5" customHeight="1">
      <c r="A287" s="67"/>
      <c r="B287" s="4"/>
      <c r="C287" s="97"/>
      <c r="M287" s="2"/>
      <c r="N287" s="2"/>
      <c r="O287" s="4"/>
      <c r="P287" s="2"/>
      <c r="Q287" s="2"/>
      <c r="R287" s="2"/>
      <c r="S287" s="2"/>
      <c r="T287" s="4"/>
      <c r="U287" s="2"/>
      <c r="V287" s="2"/>
      <c r="W287" s="12"/>
      <c r="X287" s="2"/>
      <c r="Y287" s="2"/>
      <c r="Z287" s="2"/>
      <c r="AA287" s="2"/>
      <c r="AB287" s="2"/>
      <c r="AC287" s="13"/>
      <c r="AD287" s="49"/>
      <c r="AE287" s="49"/>
      <c r="AF287" s="49"/>
      <c r="AG287" s="49"/>
    </row>
    <row r="288" spans="1:33" s="50" customFormat="1" ht="10.5" customHeight="1">
      <c r="A288" s="67"/>
      <c r="B288" s="4"/>
      <c r="C288" s="97"/>
      <c r="M288" s="2"/>
      <c r="N288" s="2"/>
      <c r="O288" s="4"/>
      <c r="P288" s="2"/>
      <c r="Q288" s="2"/>
      <c r="R288" s="2"/>
      <c r="S288" s="2"/>
      <c r="T288" s="4"/>
      <c r="U288" s="2"/>
      <c r="V288" s="2"/>
      <c r="W288" s="12"/>
      <c r="X288" s="2"/>
      <c r="Y288" s="2"/>
      <c r="Z288" s="2"/>
      <c r="AA288" s="2"/>
      <c r="AB288" s="2"/>
      <c r="AC288" s="13"/>
      <c r="AD288" s="49"/>
      <c r="AE288" s="49"/>
      <c r="AF288" s="49"/>
      <c r="AG288" s="49"/>
    </row>
    <row r="289" spans="1:33" s="50" customFormat="1" ht="10.5" customHeight="1">
      <c r="A289" s="67"/>
      <c r="B289" s="4"/>
      <c r="C289" s="97"/>
      <c r="M289" s="2"/>
      <c r="N289" s="2"/>
      <c r="O289" s="4"/>
      <c r="P289" s="2"/>
      <c r="Q289" s="2"/>
      <c r="R289" s="2"/>
      <c r="S289" s="2"/>
      <c r="T289" s="4"/>
      <c r="U289" s="2"/>
      <c r="V289" s="2"/>
      <c r="W289" s="12"/>
      <c r="X289" s="2"/>
      <c r="Y289" s="2"/>
      <c r="Z289" s="2"/>
      <c r="AA289" s="2"/>
      <c r="AB289" s="2"/>
      <c r="AC289" s="13"/>
      <c r="AD289" s="49"/>
      <c r="AE289" s="49"/>
      <c r="AF289" s="49"/>
      <c r="AG289" s="49"/>
    </row>
    <row r="290" spans="1:33" s="50" customFormat="1" ht="10.5" customHeight="1">
      <c r="A290" s="67"/>
      <c r="B290" s="4"/>
      <c r="C290" s="97"/>
      <c r="M290" s="2"/>
      <c r="N290" s="2"/>
      <c r="O290" s="4"/>
      <c r="P290" s="2"/>
      <c r="Q290" s="2"/>
      <c r="R290" s="2"/>
      <c r="S290" s="2"/>
      <c r="T290" s="4"/>
      <c r="U290" s="2"/>
      <c r="V290" s="2"/>
      <c r="W290" s="12"/>
      <c r="X290" s="2"/>
      <c r="Y290" s="2"/>
      <c r="Z290" s="2"/>
      <c r="AA290" s="2"/>
      <c r="AB290" s="2"/>
      <c r="AC290" s="13"/>
      <c r="AD290" s="49"/>
      <c r="AE290" s="49"/>
      <c r="AF290" s="49"/>
      <c r="AG290" s="49"/>
    </row>
    <row r="291" spans="1:33" s="50" customFormat="1" ht="10.5" customHeight="1">
      <c r="A291" s="67"/>
      <c r="B291" s="4"/>
      <c r="C291" s="97"/>
      <c r="M291" s="2"/>
      <c r="N291" s="2"/>
      <c r="O291" s="4"/>
      <c r="P291" s="2"/>
      <c r="Q291" s="2"/>
      <c r="R291" s="2"/>
      <c r="S291" s="2"/>
      <c r="T291" s="4"/>
      <c r="U291" s="2"/>
      <c r="V291" s="2"/>
      <c r="W291" s="12"/>
      <c r="X291" s="2"/>
      <c r="Y291" s="2"/>
      <c r="Z291" s="2"/>
      <c r="AA291" s="2"/>
      <c r="AB291" s="2"/>
      <c r="AC291" s="13"/>
      <c r="AD291" s="49"/>
      <c r="AE291" s="49"/>
      <c r="AF291" s="49"/>
      <c r="AG291" s="49"/>
    </row>
    <row r="292" spans="1:33" s="50" customFormat="1" ht="10.5" customHeight="1">
      <c r="A292" s="67"/>
      <c r="B292" s="4"/>
      <c r="C292" s="97"/>
      <c r="M292" s="2"/>
      <c r="N292" s="2"/>
      <c r="O292" s="4"/>
      <c r="P292" s="2"/>
      <c r="Q292" s="2"/>
      <c r="R292" s="2"/>
      <c r="S292" s="2"/>
      <c r="T292" s="4"/>
      <c r="U292" s="2"/>
      <c r="V292" s="2"/>
      <c r="W292" s="12"/>
      <c r="X292" s="2"/>
      <c r="Y292" s="2"/>
      <c r="Z292" s="2"/>
      <c r="AA292" s="2"/>
      <c r="AB292" s="2"/>
      <c r="AC292" s="13"/>
      <c r="AD292" s="49"/>
      <c r="AE292" s="49"/>
      <c r="AF292" s="49"/>
      <c r="AG292" s="49"/>
    </row>
    <row r="293" spans="1:33" s="50" customFormat="1" ht="10.5" customHeight="1">
      <c r="A293" s="67"/>
      <c r="B293" s="4"/>
      <c r="C293" s="97"/>
      <c r="M293" s="2"/>
      <c r="N293" s="2"/>
      <c r="O293" s="4"/>
      <c r="P293" s="2"/>
      <c r="Q293" s="2"/>
      <c r="R293" s="2"/>
      <c r="S293" s="2"/>
      <c r="T293" s="4"/>
      <c r="U293" s="2"/>
      <c r="V293" s="2"/>
      <c r="W293" s="12"/>
      <c r="X293" s="2"/>
      <c r="Y293" s="2"/>
      <c r="Z293" s="2"/>
      <c r="AA293" s="2"/>
      <c r="AB293" s="2"/>
      <c r="AC293" s="13"/>
      <c r="AD293" s="49"/>
      <c r="AE293" s="49"/>
      <c r="AF293" s="49"/>
      <c r="AG293" s="49"/>
    </row>
    <row r="294" spans="1:33" s="50" customFormat="1" ht="10.5" customHeight="1">
      <c r="A294" s="67"/>
      <c r="B294" s="4"/>
      <c r="C294" s="97"/>
      <c r="M294" s="2"/>
      <c r="N294" s="2"/>
      <c r="O294" s="4"/>
      <c r="P294" s="2"/>
      <c r="Q294" s="2"/>
      <c r="R294" s="2"/>
      <c r="S294" s="2"/>
      <c r="T294" s="4"/>
      <c r="U294" s="2"/>
      <c r="V294" s="2"/>
      <c r="W294" s="12"/>
      <c r="X294" s="2"/>
      <c r="Y294" s="2"/>
      <c r="Z294" s="2"/>
      <c r="AA294" s="2"/>
      <c r="AB294" s="2"/>
      <c r="AC294" s="13"/>
      <c r="AD294" s="49"/>
      <c r="AE294" s="49"/>
      <c r="AF294" s="49"/>
      <c r="AG294" s="49"/>
    </row>
    <row r="295" spans="1:33" s="50" customFormat="1" ht="10.5" customHeight="1">
      <c r="A295" s="67"/>
      <c r="B295" s="4"/>
      <c r="C295" s="97"/>
      <c r="M295" s="2"/>
      <c r="N295" s="2"/>
      <c r="O295" s="4"/>
      <c r="P295" s="2"/>
      <c r="Q295" s="2"/>
      <c r="R295" s="2"/>
      <c r="S295" s="2"/>
      <c r="T295" s="4"/>
      <c r="U295" s="2"/>
      <c r="V295" s="2"/>
      <c r="W295" s="12"/>
      <c r="X295" s="2"/>
      <c r="Y295" s="2"/>
      <c r="Z295" s="2"/>
      <c r="AA295" s="2"/>
      <c r="AB295" s="2"/>
      <c r="AC295" s="13"/>
      <c r="AD295" s="49"/>
      <c r="AE295" s="49"/>
      <c r="AF295" s="49"/>
      <c r="AG295" s="49"/>
    </row>
    <row r="296" spans="1:33" s="50" customFormat="1" ht="10.5" customHeight="1">
      <c r="A296" s="67"/>
      <c r="B296" s="4"/>
      <c r="C296" s="97"/>
      <c r="M296" s="2"/>
      <c r="N296" s="2"/>
      <c r="O296" s="4"/>
      <c r="P296" s="2"/>
      <c r="Q296" s="2"/>
      <c r="R296" s="2"/>
      <c r="S296" s="2"/>
      <c r="T296" s="4"/>
      <c r="U296" s="2"/>
      <c r="V296" s="2"/>
      <c r="W296" s="12"/>
      <c r="X296" s="2"/>
      <c r="Y296" s="2"/>
      <c r="Z296" s="2"/>
      <c r="AA296" s="2"/>
      <c r="AB296" s="2"/>
      <c r="AC296" s="13"/>
      <c r="AD296" s="49"/>
      <c r="AE296" s="49"/>
      <c r="AF296" s="49"/>
      <c r="AG296" s="49"/>
    </row>
    <row r="297" spans="1:33" s="50" customFormat="1" ht="10.5" customHeight="1">
      <c r="A297" s="67"/>
      <c r="B297" s="4"/>
      <c r="C297" s="97"/>
      <c r="M297" s="2"/>
      <c r="N297" s="2"/>
      <c r="O297" s="4"/>
      <c r="P297" s="2"/>
      <c r="Q297" s="2"/>
      <c r="R297" s="2"/>
      <c r="S297" s="2"/>
      <c r="T297" s="4"/>
      <c r="U297" s="2"/>
      <c r="V297" s="2"/>
      <c r="W297" s="12"/>
      <c r="X297" s="2"/>
      <c r="Y297" s="2"/>
      <c r="Z297" s="2"/>
      <c r="AA297" s="2"/>
      <c r="AB297" s="2"/>
      <c r="AC297" s="13"/>
      <c r="AD297" s="49"/>
      <c r="AE297" s="49"/>
      <c r="AF297" s="49"/>
      <c r="AG297" s="49"/>
    </row>
    <row r="298" spans="1:33" s="50" customFormat="1" ht="10.5" customHeight="1">
      <c r="A298" s="67"/>
      <c r="B298" s="4"/>
      <c r="C298" s="97"/>
      <c r="M298" s="2"/>
      <c r="N298" s="2"/>
      <c r="O298" s="4"/>
      <c r="P298" s="2"/>
      <c r="Q298" s="2"/>
      <c r="R298" s="2"/>
      <c r="S298" s="2"/>
      <c r="T298" s="4"/>
      <c r="U298" s="2"/>
      <c r="V298" s="2"/>
      <c r="W298" s="12"/>
      <c r="X298" s="2"/>
      <c r="Y298" s="2"/>
      <c r="Z298" s="2"/>
      <c r="AA298" s="2"/>
      <c r="AB298" s="2"/>
      <c r="AC298" s="13"/>
      <c r="AD298" s="49"/>
      <c r="AE298" s="49"/>
      <c r="AF298" s="49"/>
      <c r="AG298" s="49"/>
    </row>
    <row r="299" spans="1:33" s="50" customFormat="1" ht="10.5" customHeight="1">
      <c r="A299" s="67"/>
      <c r="B299" s="4"/>
      <c r="C299" s="97"/>
      <c r="M299" s="2"/>
      <c r="N299" s="2"/>
      <c r="O299" s="4"/>
      <c r="P299" s="2"/>
      <c r="Q299" s="2"/>
      <c r="R299" s="2"/>
      <c r="S299" s="2"/>
      <c r="T299" s="4"/>
      <c r="U299" s="2"/>
      <c r="V299" s="2"/>
      <c r="W299" s="12"/>
      <c r="X299" s="2"/>
      <c r="Y299" s="2"/>
      <c r="Z299" s="2"/>
      <c r="AA299" s="2"/>
      <c r="AB299" s="2"/>
      <c r="AC299" s="13"/>
      <c r="AD299" s="49"/>
      <c r="AE299" s="49"/>
      <c r="AF299" s="49"/>
      <c r="AG299" s="49"/>
    </row>
    <row r="300" spans="1:33" s="50" customFormat="1" ht="10.5" customHeight="1">
      <c r="A300" s="67"/>
      <c r="B300" s="4"/>
      <c r="C300" s="97"/>
      <c r="M300" s="2"/>
      <c r="N300" s="2"/>
      <c r="O300" s="4"/>
      <c r="P300" s="2"/>
      <c r="Q300" s="2"/>
      <c r="R300" s="2"/>
      <c r="S300" s="2"/>
      <c r="T300" s="4"/>
      <c r="U300" s="2"/>
      <c r="V300" s="2"/>
      <c r="W300" s="12"/>
      <c r="X300" s="2"/>
      <c r="Y300" s="2"/>
      <c r="Z300" s="2"/>
      <c r="AA300" s="2"/>
      <c r="AB300" s="2"/>
      <c r="AC300" s="13"/>
      <c r="AD300" s="49"/>
      <c r="AE300" s="49"/>
      <c r="AF300" s="49"/>
      <c r="AG300" s="49"/>
    </row>
    <row r="301" spans="1:33" s="50" customFormat="1" ht="10.5" customHeight="1">
      <c r="A301" s="67"/>
      <c r="B301" s="4"/>
      <c r="C301" s="97"/>
      <c r="M301" s="2"/>
      <c r="N301" s="2"/>
      <c r="O301" s="4"/>
      <c r="P301" s="2"/>
      <c r="Q301" s="2"/>
      <c r="R301" s="2"/>
      <c r="S301" s="2"/>
      <c r="T301" s="4"/>
      <c r="U301" s="2"/>
      <c r="V301" s="2"/>
      <c r="W301" s="12"/>
      <c r="X301" s="2"/>
      <c r="Y301" s="2"/>
      <c r="Z301" s="2"/>
      <c r="AA301" s="2"/>
      <c r="AB301" s="2"/>
      <c r="AC301" s="13"/>
      <c r="AD301" s="49"/>
      <c r="AE301" s="49"/>
      <c r="AF301" s="49"/>
      <c r="AG301" s="49"/>
    </row>
    <row r="302" spans="1:33" s="50" customFormat="1" ht="10.5" customHeight="1">
      <c r="A302" s="67"/>
      <c r="B302" s="4"/>
      <c r="C302" s="97"/>
      <c r="M302" s="2"/>
      <c r="N302" s="2"/>
      <c r="O302" s="4"/>
      <c r="P302" s="2"/>
      <c r="Q302" s="2"/>
      <c r="R302" s="2"/>
      <c r="S302" s="2"/>
      <c r="T302" s="4"/>
      <c r="U302" s="2"/>
      <c r="V302" s="2"/>
      <c r="W302" s="12"/>
      <c r="X302" s="2"/>
      <c r="Y302" s="2"/>
      <c r="Z302" s="2"/>
      <c r="AA302" s="2"/>
      <c r="AB302" s="2"/>
      <c r="AC302" s="13"/>
      <c r="AD302" s="49"/>
      <c r="AE302" s="49"/>
      <c r="AF302" s="49"/>
      <c r="AG302" s="49"/>
    </row>
    <row r="303" spans="1:33" s="50" customFormat="1" ht="10.5" customHeight="1">
      <c r="A303" s="67"/>
      <c r="B303" s="4"/>
      <c r="C303" s="97"/>
      <c r="M303" s="2"/>
      <c r="N303" s="2"/>
      <c r="O303" s="4"/>
      <c r="P303" s="2"/>
      <c r="Q303" s="2"/>
      <c r="R303" s="2"/>
      <c r="S303" s="2"/>
      <c r="T303" s="4"/>
      <c r="U303" s="2"/>
      <c r="V303" s="2"/>
      <c r="W303" s="12"/>
      <c r="X303" s="2"/>
      <c r="Y303" s="2"/>
      <c r="Z303" s="2"/>
      <c r="AA303" s="2"/>
      <c r="AB303" s="2"/>
      <c r="AC303" s="13"/>
      <c r="AD303" s="49"/>
      <c r="AE303" s="49"/>
      <c r="AF303" s="49"/>
      <c r="AG303" s="49"/>
    </row>
    <row r="304" spans="1:33" s="50" customFormat="1" ht="10.5" customHeight="1">
      <c r="A304" s="67"/>
      <c r="B304" s="4"/>
      <c r="C304" s="97"/>
      <c r="M304" s="2"/>
      <c r="N304" s="2"/>
      <c r="O304" s="4"/>
      <c r="P304" s="2"/>
      <c r="Q304" s="2"/>
      <c r="R304" s="2"/>
      <c r="S304" s="2"/>
      <c r="T304" s="4"/>
      <c r="U304" s="2"/>
      <c r="V304" s="2"/>
      <c r="W304" s="12"/>
      <c r="X304" s="2"/>
      <c r="Y304" s="2"/>
      <c r="Z304" s="2"/>
      <c r="AA304" s="2"/>
      <c r="AB304" s="2"/>
      <c r="AC304" s="13"/>
      <c r="AD304" s="49"/>
      <c r="AE304" s="49"/>
      <c r="AF304" s="49"/>
      <c r="AG304" s="49"/>
    </row>
    <row r="305" spans="1:33" s="50" customFormat="1" ht="10.5" customHeight="1">
      <c r="A305" s="67"/>
      <c r="B305" s="4"/>
      <c r="C305" s="97"/>
      <c r="M305" s="2"/>
      <c r="N305" s="2"/>
      <c r="O305" s="4"/>
      <c r="P305" s="2"/>
      <c r="Q305" s="2"/>
      <c r="R305" s="2"/>
      <c r="S305" s="2"/>
      <c r="T305" s="4"/>
      <c r="U305" s="2"/>
      <c r="V305" s="2"/>
      <c r="W305" s="12"/>
      <c r="X305" s="2"/>
      <c r="Y305" s="2"/>
      <c r="Z305" s="2"/>
      <c r="AA305" s="2"/>
      <c r="AB305" s="2"/>
      <c r="AC305" s="13"/>
      <c r="AD305" s="49"/>
      <c r="AE305" s="49"/>
      <c r="AF305" s="49"/>
      <c r="AG305" s="49"/>
    </row>
    <row r="306" spans="1:33" s="50" customFormat="1" ht="10.5" customHeight="1">
      <c r="A306" s="67"/>
      <c r="B306" s="4"/>
      <c r="C306" s="97"/>
      <c r="M306" s="2"/>
      <c r="N306" s="2"/>
      <c r="O306" s="4"/>
      <c r="P306" s="2"/>
      <c r="Q306" s="2"/>
      <c r="R306" s="2"/>
      <c r="S306" s="2"/>
      <c r="T306" s="4"/>
      <c r="U306" s="2"/>
      <c r="V306" s="2"/>
      <c r="W306" s="12"/>
      <c r="X306" s="2"/>
      <c r="Y306" s="2"/>
      <c r="Z306" s="2"/>
      <c r="AA306" s="2"/>
      <c r="AB306" s="2"/>
      <c r="AC306" s="13"/>
      <c r="AD306" s="49"/>
      <c r="AE306" s="49"/>
      <c r="AF306" s="49"/>
      <c r="AG306" s="49"/>
    </row>
    <row r="307" spans="1:33" s="50" customFormat="1" ht="10.5" customHeight="1">
      <c r="A307" s="67"/>
      <c r="B307" s="4"/>
      <c r="C307" s="97"/>
      <c r="M307" s="2"/>
      <c r="N307" s="2"/>
      <c r="O307" s="4"/>
      <c r="P307" s="2"/>
      <c r="Q307" s="2"/>
      <c r="R307" s="2"/>
      <c r="S307" s="2"/>
      <c r="T307" s="4"/>
      <c r="U307" s="2"/>
      <c r="V307" s="2"/>
      <c r="W307" s="12"/>
      <c r="X307" s="2"/>
      <c r="Y307" s="2"/>
      <c r="Z307" s="2"/>
      <c r="AA307" s="2"/>
      <c r="AB307" s="2"/>
      <c r="AC307" s="13"/>
      <c r="AD307" s="49"/>
      <c r="AE307" s="49"/>
      <c r="AF307" s="49"/>
      <c r="AG307" s="49"/>
    </row>
    <row r="308" spans="1:33" s="50" customFormat="1" ht="10.5" customHeight="1">
      <c r="A308" s="67"/>
      <c r="B308" s="4"/>
      <c r="C308" s="97"/>
      <c r="M308" s="2"/>
      <c r="N308" s="2"/>
      <c r="O308" s="4"/>
      <c r="P308" s="2"/>
      <c r="Q308" s="2"/>
      <c r="R308" s="2"/>
      <c r="S308" s="2"/>
      <c r="T308" s="4"/>
      <c r="U308" s="2"/>
      <c r="V308" s="2"/>
      <c r="W308" s="12"/>
      <c r="X308" s="2"/>
      <c r="Y308" s="2"/>
      <c r="Z308" s="2"/>
      <c r="AA308" s="2"/>
      <c r="AB308" s="2"/>
      <c r="AC308" s="13"/>
      <c r="AD308" s="49"/>
      <c r="AE308" s="49"/>
      <c r="AF308" s="49"/>
      <c r="AG308" s="49"/>
    </row>
    <row r="309" spans="1:33" s="50" customFormat="1" ht="10.5" customHeight="1">
      <c r="A309" s="67"/>
      <c r="B309" s="4"/>
      <c r="C309" s="97"/>
      <c r="M309" s="2"/>
      <c r="N309" s="2"/>
      <c r="O309" s="4"/>
      <c r="P309" s="2"/>
      <c r="Q309" s="2"/>
      <c r="R309" s="2"/>
      <c r="S309" s="2"/>
      <c r="T309" s="4"/>
      <c r="U309" s="2"/>
      <c r="V309" s="2"/>
      <c r="W309" s="12"/>
      <c r="X309" s="2"/>
      <c r="Y309" s="2"/>
      <c r="Z309" s="2"/>
      <c r="AA309" s="2"/>
      <c r="AB309" s="2"/>
      <c r="AC309" s="13"/>
      <c r="AD309" s="49"/>
      <c r="AE309" s="49"/>
      <c r="AF309" s="49"/>
      <c r="AG309" s="49"/>
    </row>
    <row r="310" spans="1:33" s="50" customFormat="1" ht="10.5" customHeight="1">
      <c r="A310" s="67"/>
      <c r="B310" s="4"/>
      <c r="C310" s="97"/>
      <c r="M310" s="2"/>
      <c r="N310" s="2"/>
      <c r="O310" s="4"/>
      <c r="P310" s="2"/>
      <c r="Q310" s="2"/>
      <c r="R310" s="2"/>
      <c r="S310" s="2"/>
      <c r="T310" s="4"/>
      <c r="U310" s="2"/>
      <c r="V310" s="2"/>
      <c r="W310" s="12"/>
      <c r="X310" s="2"/>
      <c r="Y310" s="2"/>
      <c r="Z310" s="2"/>
      <c r="AA310" s="2"/>
      <c r="AB310" s="2"/>
      <c r="AC310" s="13"/>
      <c r="AD310" s="49"/>
      <c r="AE310" s="49"/>
      <c r="AF310" s="49"/>
      <c r="AG310" s="49"/>
    </row>
    <row r="311" spans="1:33" s="50" customFormat="1" ht="10.5" customHeight="1">
      <c r="A311" s="67"/>
      <c r="B311" s="4"/>
      <c r="C311" s="97"/>
      <c r="M311" s="2"/>
      <c r="N311" s="2"/>
      <c r="O311" s="4"/>
      <c r="P311" s="2"/>
      <c r="Q311" s="2"/>
      <c r="R311" s="2"/>
      <c r="S311" s="2"/>
      <c r="T311" s="4"/>
      <c r="U311" s="2"/>
      <c r="V311" s="2"/>
      <c r="W311" s="12"/>
      <c r="X311" s="2"/>
      <c r="Y311" s="2"/>
      <c r="Z311" s="2"/>
      <c r="AA311" s="2"/>
      <c r="AB311" s="2"/>
      <c r="AC311" s="13"/>
      <c r="AD311" s="49"/>
      <c r="AE311" s="49"/>
      <c r="AF311" s="49"/>
      <c r="AG311" s="49"/>
    </row>
    <row r="312" spans="1:33" s="50" customFormat="1" ht="10.5" customHeight="1">
      <c r="A312" s="67"/>
      <c r="B312" s="4"/>
      <c r="C312" s="97"/>
      <c r="M312" s="2"/>
      <c r="N312" s="2"/>
      <c r="O312" s="4"/>
      <c r="P312" s="2"/>
      <c r="Q312" s="2"/>
      <c r="R312" s="2"/>
      <c r="S312" s="2"/>
      <c r="T312" s="4"/>
      <c r="U312" s="2"/>
      <c r="V312" s="2"/>
      <c r="W312" s="12"/>
      <c r="X312" s="2"/>
      <c r="Y312" s="2"/>
      <c r="Z312" s="2"/>
      <c r="AA312" s="2"/>
      <c r="AB312" s="2"/>
      <c r="AC312" s="13"/>
      <c r="AD312" s="49"/>
      <c r="AE312" s="49"/>
      <c r="AF312" s="49"/>
      <c r="AG312" s="49"/>
    </row>
    <row r="313" spans="1:33" s="50" customFormat="1" ht="10.5" customHeight="1">
      <c r="A313" s="67"/>
      <c r="B313" s="4"/>
      <c r="C313" s="97"/>
      <c r="M313" s="2"/>
      <c r="N313" s="2"/>
      <c r="O313" s="4"/>
      <c r="P313" s="2"/>
      <c r="Q313" s="2"/>
      <c r="R313" s="2"/>
      <c r="S313" s="2"/>
      <c r="T313" s="4"/>
      <c r="U313" s="2"/>
      <c r="V313" s="2"/>
      <c r="W313" s="12"/>
      <c r="X313" s="2"/>
      <c r="Y313" s="2"/>
      <c r="Z313" s="2"/>
      <c r="AA313" s="2"/>
      <c r="AB313" s="2"/>
      <c r="AC313" s="13"/>
      <c r="AD313" s="49"/>
      <c r="AE313" s="49"/>
      <c r="AF313" s="49"/>
      <c r="AG313" s="49"/>
    </row>
    <row r="314" spans="1:33" s="50" customFormat="1" ht="10.5" customHeight="1">
      <c r="A314" s="67"/>
      <c r="B314" s="4"/>
      <c r="C314" s="97"/>
      <c r="M314" s="2"/>
      <c r="N314" s="2"/>
      <c r="O314" s="4"/>
      <c r="P314" s="2"/>
      <c r="Q314" s="2"/>
      <c r="R314" s="2"/>
      <c r="S314" s="2"/>
      <c r="T314" s="4"/>
      <c r="U314" s="2"/>
      <c r="V314" s="2"/>
      <c r="W314" s="12"/>
      <c r="X314" s="2"/>
      <c r="Y314" s="2"/>
      <c r="Z314" s="2"/>
      <c r="AA314" s="2"/>
      <c r="AB314" s="2"/>
      <c r="AC314" s="13"/>
      <c r="AD314" s="49"/>
      <c r="AE314" s="49"/>
      <c r="AF314" s="49"/>
      <c r="AG314" s="49"/>
    </row>
    <row r="315" spans="1:33" s="50" customFormat="1" ht="10.5" customHeight="1">
      <c r="A315" s="67"/>
      <c r="B315" s="4"/>
      <c r="C315" s="97"/>
      <c r="M315" s="2"/>
      <c r="N315" s="2"/>
      <c r="O315" s="4"/>
      <c r="P315" s="2"/>
      <c r="Q315" s="2"/>
      <c r="R315" s="2"/>
      <c r="S315" s="2"/>
      <c r="T315" s="4"/>
      <c r="U315" s="2"/>
      <c r="V315" s="2"/>
      <c r="W315" s="12"/>
      <c r="X315" s="2"/>
      <c r="Y315" s="2"/>
      <c r="Z315" s="2"/>
      <c r="AA315" s="2"/>
      <c r="AB315" s="2"/>
      <c r="AC315" s="13"/>
      <c r="AD315" s="49"/>
      <c r="AE315" s="49"/>
      <c r="AF315" s="49"/>
      <c r="AG315" s="49"/>
    </row>
    <row r="316" spans="1:33" s="50" customFormat="1" ht="10.5" customHeight="1">
      <c r="A316" s="67"/>
      <c r="B316" s="4"/>
      <c r="C316" s="97"/>
      <c r="M316" s="2"/>
      <c r="N316" s="2"/>
      <c r="O316" s="4"/>
      <c r="P316" s="2"/>
      <c r="Q316" s="2"/>
      <c r="R316" s="2"/>
      <c r="S316" s="2"/>
      <c r="T316" s="4"/>
      <c r="U316" s="2"/>
      <c r="V316" s="2"/>
      <c r="W316" s="12"/>
      <c r="X316" s="2"/>
      <c r="Y316" s="2"/>
      <c r="Z316" s="2"/>
      <c r="AA316" s="2"/>
      <c r="AB316" s="2"/>
      <c r="AC316" s="13"/>
      <c r="AD316" s="49"/>
      <c r="AE316" s="49"/>
      <c r="AF316" s="49"/>
      <c r="AG316" s="49"/>
    </row>
    <row r="317" spans="1:33" s="50" customFormat="1" ht="10.5" customHeight="1">
      <c r="A317" s="67"/>
      <c r="B317" s="4"/>
      <c r="C317" s="97"/>
      <c r="M317" s="2"/>
      <c r="N317" s="2"/>
      <c r="O317" s="4"/>
      <c r="P317" s="2"/>
      <c r="Q317" s="2"/>
      <c r="R317" s="2"/>
      <c r="S317" s="2"/>
      <c r="T317" s="4"/>
      <c r="U317" s="2"/>
      <c r="V317" s="2"/>
      <c r="W317" s="12"/>
      <c r="X317" s="2"/>
      <c r="Y317" s="2"/>
      <c r="Z317" s="2"/>
      <c r="AA317" s="2"/>
      <c r="AB317" s="2"/>
      <c r="AC317" s="13"/>
      <c r="AD317" s="49"/>
      <c r="AE317" s="49"/>
      <c r="AF317" s="49"/>
      <c r="AG317" s="49"/>
    </row>
    <row r="318" spans="1:33" s="50" customFormat="1" ht="10.5" customHeight="1">
      <c r="A318" s="67"/>
      <c r="B318" s="4"/>
      <c r="C318" s="97"/>
      <c r="M318" s="2"/>
      <c r="N318" s="2"/>
      <c r="O318" s="4"/>
      <c r="P318" s="2"/>
      <c r="Q318" s="2"/>
      <c r="R318" s="2"/>
      <c r="S318" s="2"/>
      <c r="T318" s="4"/>
      <c r="U318" s="2"/>
      <c r="V318" s="2"/>
      <c r="W318" s="12"/>
      <c r="X318" s="2"/>
      <c r="Y318" s="2"/>
      <c r="Z318" s="2"/>
      <c r="AA318" s="2"/>
      <c r="AB318" s="2"/>
      <c r="AC318" s="13"/>
      <c r="AD318" s="49"/>
      <c r="AE318" s="49"/>
      <c r="AF318" s="49"/>
      <c r="AG318" s="49"/>
    </row>
    <row r="319" spans="1:33" s="50" customFormat="1" ht="10.5" customHeight="1">
      <c r="A319" s="67"/>
      <c r="B319" s="4"/>
      <c r="C319" s="97"/>
      <c r="M319" s="2"/>
      <c r="N319" s="2"/>
      <c r="O319" s="4"/>
      <c r="P319" s="2"/>
      <c r="Q319" s="2"/>
      <c r="R319" s="2"/>
      <c r="S319" s="2"/>
      <c r="T319" s="4"/>
      <c r="U319" s="2"/>
      <c r="V319" s="2"/>
      <c r="W319" s="12"/>
      <c r="X319" s="2"/>
      <c r="Y319" s="2"/>
      <c r="Z319" s="2"/>
      <c r="AA319" s="2"/>
      <c r="AB319" s="2"/>
      <c r="AC319" s="13"/>
      <c r="AD319" s="49"/>
      <c r="AE319" s="49"/>
      <c r="AF319" s="49"/>
      <c r="AG319" s="49"/>
    </row>
    <row r="320" spans="1:33" s="50" customFormat="1" ht="10.5" customHeight="1">
      <c r="A320" s="67"/>
      <c r="B320" s="4"/>
      <c r="C320" s="97"/>
      <c r="M320" s="2"/>
      <c r="N320" s="2"/>
      <c r="O320" s="4"/>
      <c r="P320" s="2"/>
      <c r="Q320" s="2"/>
      <c r="R320" s="2"/>
      <c r="S320" s="2"/>
      <c r="T320" s="4"/>
      <c r="U320" s="2"/>
      <c r="V320" s="2"/>
      <c r="W320" s="12"/>
      <c r="X320" s="2"/>
      <c r="Y320" s="2"/>
      <c r="Z320" s="2"/>
      <c r="AA320" s="2"/>
      <c r="AB320" s="2"/>
      <c r="AC320" s="13"/>
      <c r="AD320" s="49"/>
      <c r="AE320" s="49"/>
      <c r="AF320" s="49"/>
      <c r="AG320" s="49"/>
    </row>
    <row r="321" spans="1:33" s="50" customFormat="1" ht="10.5" customHeight="1">
      <c r="A321" s="67"/>
      <c r="B321" s="4"/>
      <c r="C321" s="97"/>
      <c r="M321" s="2"/>
      <c r="N321" s="2"/>
      <c r="O321" s="4"/>
      <c r="P321" s="2"/>
      <c r="Q321" s="2"/>
      <c r="R321" s="2"/>
      <c r="S321" s="2"/>
      <c r="T321" s="4"/>
      <c r="U321" s="2"/>
      <c r="V321" s="2"/>
      <c r="W321" s="12"/>
      <c r="X321" s="2"/>
      <c r="Y321" s="2"/>
      <c r="Z321" s="2"/>
      <c r="AA321" s="2"/>
      <c r="AB321" s="2"/>
      <c r="AC321" s="13"/>
      <c r="AD321" s="49"/>
      <c r="AE321" s="49"/>
      <c r="AF321" s="49"/>
      <c r="AG321" s="49"/>
    </row>
    <row r="322" spans="1:33" s="50" customFormat="1" ht="10.5" customHeight="1">
      <c r="A322" s="67"/>
      <c r="B322" s="4"/>
      <c r="C322" s="97"/>
      <c r="M322" s="2"/>
      <c r="N322" s="2"/>
      <c r="O322" s="4"/>
      <c r="P322" s="2"/>
      <c r="Q322" s="2"/>
      <c r="R322" s="2"/>
      <c r="S322" s="2"/>
      <c r="T322" s="4"/>
      <c r="U322" s="2"/>
      <c r="V322" s="2"/>
      <c r="W322" s="12"/>
      <c r="X322" s="2"/>
      <c r="Y322" s="2"/>
      <c r="Z322" s="2"/>
      <c r="AA322" s="2"/>
      <c r="AB322" s="2"/>
      <c r="AC322" s="13"/>
      <c r="AD322" s="49"/>
      <c r="AE322" s="49"/>
      <c r="AF322" s="49"/>
      <c r="AG322" s="49"/>
    </row>
    <row r="323" spans="1:33" s="50" customFormat="1" ht="10.5" customHeight="1">
      <c r="A323" s="67"/>
      <c r="B323" s="4"/>
      <c r="C323" s="97"/>
      <c r="M323" s="2"/>
      <c r="N323" s="2"/>
      <c r="O323" s="4"/>
      <c r="P323" s="2"/>
      <c r="Q323" s="2"/>
      <c r="R323" s="2"/>
      <c r="S323" s="2"/>
      <c r="T323" s="4"/>
      <c r="U323" s="2"/>
      <c r="V323" s="2"/>
      <c r="W323" s="12"/>
      <c r="X323" s="2"/>
      <c r="Y323" s="2"/>
      <c r="Z323" s="2"/>
      <c r="AA323" s="2"/>
      <c r="AB323" s="2"/>
      <c r="AC323" s="13"/>
      <c r="AD323" s="49"/>
      <c r="AE323" s="49"/>
      <c r="AF323" s="49"/>
      <c r="AG323" s="49"/>
    </row>
    <row r="324" spans="1:33" s="50" customFormat="1" ht="10.5" customHeight="1">
      <c r="A324" s="67"/>
      <c r="B324" s="4"/>
      <c r="C324" s="97"/>
      <c r="M324" s="2"/>
      <c r="N324" s="2"/>
      <c r="O324" s="4"/>
      <c r="P324" s="2"/>
      <c r="Q324" s="2"/>
      <c r="R324" s="2"/>
      <c r="S324" s="2"/>
      <c r="T324" s="4"/>
      <c r="U324" s="2"/>
      <c r="V324" s="2"/>
      <c r="W324" s="12"/>
      <c r="X324" s="2"/>
      <c r="Y324" s="2"/>
      <c r="Z324" s="2"/>
      <c r="AA324" s="2"/>
      <c r="AB324" s="2"/>
      <c r="AC324" s="13"/>
      <c r="AD324" s="49"/>
      <c r="AE324" s="49"/>
      <c r="AF324" s="49"/>
      <c r="AG324" s="49"/>
    </row>
    <row r="325" spans="1:33" s="50" customFormat="1" ht="10.5" customHeight="1">
      <c r="A325" s="67"/>
      <c r="B325" s="4"/>
      <c r="C325" s="97"/>
      <c r="M325" s="2"/>
      <c r="N325" s="2"/>
      <c r="O325" s="4"/>
      <c r="P325" s="2"/>
      <c r="Q325" s="2"/>
      <c r="R325" s="2"/>
      <c r="S325" s="2"/>
      <c r="T325" s="4"/>
      <c r="U325" s="2"/>
      <c r="V325" s="2"/>
      <c r="W325" s="12"/>
      <c r="X325" s="2"/>
      <c r="Y325" s="2"/>
      <c r="Z325" s="2"/>
      <c r="AA325" s="2"/>
      <c r="AB325" s="2"/>
      <c r="AC325" s="13"/>
      <c r="AD325" s="49"/>
      <c r="AE325" s="49"/>
      <c r="AF325" s="49"/>
      <c r="AG325" s="49"/>
    </row>
    <row r="326" spans="1:33" s="50" customFormat="1" ht="10.5" customHeight="1">
      <c r="A326" s="67"/>
      <c r="B326" s="4"/>
      <c r="C326" s="97"/>
      <c r="M326" s="2"/>
      <c r="N326" s="2"/>
      <c r="O326" s="4"/>
      <c r="P326" s="2"/>
      <c r="Q326" s="2"/>
      <c r="R326" s="2"/>
      <c r="S326" s="2"/>
      <c r="T326" s="4"/>
      <c r="U326" s="2"/>
      <c r="V326" s="2"/>
      <c r="W326" s="12"/>
      <c r="X326" s="2"/>
      <c r="Y326" s="2"/>
      <c r="Z326" s="2"/>
      <c r="AA326" s="2"/>
      <c r="AB326" s="2"/>
      <c r="AC326" s="13"/>
      <c r="AD326" s="49"/>
      <c r="AE326" s="49"/>
      <c r="AF326" s="49"/>
      <c r="AG326" s="49"/>
    </row>
    <row r="327" spans="1:33" s="50" customFormat="1" ht="10.5" customHeight="1">
      <c r="A327" s="67"/>
      <c r="B327" s="4"/>
      <c r="C327" s="97"/>
      <c r="M327" s="2"/>
      <c r="N327" s="2"/>
      <c r="O327" s="4"/>
      <c r="P327" s="2"/>
      <c r="Q327" s="2"/>
      <c r="R327" s="2"/>
      <c r="S327" s="2"/>
      <c r="T327" s="4"/>
      <c r="U327" s="2"/>
      <c r="V327" s="2"/>
      <c r="W327" s="12"/>
      <c r="X327" s="2"/>
      <c r="Y327" s="2"/>
      <c r="Z327" s="2"/>
      <c r="AA327" s="2"/>
      <c r="AB327" s="2"/>
      <c r="AC327" s="13"/>
      <c r="AD327" s="49"/>
      <c r="AE327" s="49"/>
      <c r="AF327" s="49"/>
      <c r="AG327" s="49"/>
    </row>
    <row r="328" spans="1:33" s="50" customFormat="1" ht="10.5" customHeight="1">
      <c r="A328" s="67"/>
      <c r="B328" s="4"/>
      <c r="C328" s="97"/>
      <c r="M328" s="2"/>
      <c r="N328" s="2"/>
      <c r="O328" s="4"/>
      <c r="P328" s="2"/>
      <c r="Q328" s="2"/>
      <c r="R328" s="2"/>
      <c r="S328" s="2"/>
      <c r="T328" s="4"/>
      <c r="U328" s="2"/>
      <c r="V328" s="2"/>
      <c r="W328" s="12"/>
      <c r="X328" s="2"/>
      <c r="Y328" s="2"/>
      <c r="Z328" s="2"/>
      <c r="AA328" s="2"/>
      <c r="AB328" s="2"/>
      <c r="AC328" s="13"/>
      <c r="AD328" s="49"/>
      <c r="AE328" s="49"/>
      <c r="AF328" s="49"/>
      <c r="AG328" s="49"/>
    </row>
    <row r="329" spans="1:33" s="50" customFormat="1" ht="10.5" customHeight="1">
      <c r="A329" s="67"/>
      <c r="B329" s="4"/>
      <c r="C329" s="97"/>
      <c r="M329" s="2"/>
      <c r="N329" s="2"/>
      <c r="O329" s="4"/>
      <c r="P329" s="2"/>
      <c r="Q329" s="2"/>
      <c r="R329" s="2"/>
      <c r="S329" s="2"/>
      <c r="T329" s="4"/>
      <c r="U329" s="2"/>
      <c r="V329" s="2"/>
      <c r="W329" s="12"/>
      <c r="X329" s="2"/>
      <c r="Y329" s="2"/>
      <c r="Z329" s="2"/>
      <c r="AA329" s="2"/>
      <c r="AB329" s="2"/>
      <c r="AC329" s="13"/>
      <c r="AD329" s="49"/>
      <c r="AE329" s="49"/>
      <c r="AF329" s="49"/>
      <c r="AG329" s="49"/>
    </row>
    <row r="330" spans="1:33" s="50" customFormat="1" ht="10.5" customHeight="1">
      <c r="A330" s="67"/>
      <c r="B330" s="4"/>
      <c r="C330" s="97"/>
      <c r="M330" s="2"/>
      <c r="N330" s="2"/>
      <c r="O330" s="4"/>
      <c r="P330" s="2"/>
      <c r="Q330" s="2"/>
      <c r="R330" s="2"/>
      <c r="S330" s="2"/>
      <c r="T330" s="4"/>
      <c r="U330" s="2"/>
      <c r="V330" s="2"/>
      <c r="W330" s="12"/>
      <c r="X330" s="2"/>
      <c r="Y330" s="2"/>
      <c r="Z330" s="2"/>
      <c r="AA330" s="2"/>
      <c r="AB330" s="2"/>
      <c r="AC330" s="13"/>
      <c r="AD330" s="49"/>
      <c r="AE330" s="49"/>
      <c r="AF330" s="49"/>
      <c r="AG330" s="49"/>
    </row>
    <row r="331" spans="1:33" s="50" customFormat="1" ht="10.5" customHeight="1">
      <c r="A331" s="67"/>
      <c r="B331" s="4"/>
      <c r="C331" s="97"/>
      <c r="M331" s="2"/>
      <c r="N331" s="2"/>
      <c r="O331" s="4"/>
      <c r="P331" s="2"/>
      <c r="Q331" s="2"/>
      <c r="R331" s="2"/>
      <c r="S331" s="2"/>
      <c r="T331" s="4"/>
      <c r="U331" s="2"/>
      <c r="V331" s="2"/>
      <c r="W331" s="12"/>
      <c r="X331" s="2"/>
      <c r="Y331" s="2"/>
      <c r="Z331" s="2"/>
      <c r="AA331" s="2"/>
      <c r="AB331" s="2"/>
      <c r="AC331" s="13"/>
      <c r="AD331" s="49"/>
      <c r="AE331" s="49"/>
      <c r="AF331" s="49"/>
      <c r="AG331" s="49"/>
    </row>
    <row r="332" spans="1:33" s="50" customFormat="1" ht="10.5" customHeight="1">
      <c r="A332" s="67"/>
      <c r="B332" s="4"/>
      <c r="C332" s="97"/>
      <c r="M332" s="2"/>
      <c r="N332" s="2"/>
      <c r="O332" s="4"/>
      <c r="P332" s="2"/>
      <c r="Q332" s="2"/>
      <c r="R332" s="2"/>
      <c r="S332" s="2"/>
      <c r="T332" s="4"/>
      <c r="U332" s="2"/>
      <c r="V332" s="2"/>
      <c r="W332" s="12"/>
      <c r="X332" s="2"/>
      <c r="Y332" s="2"/>
      <c r="Z332" s="2"/>
      <c r="AA332" s="2"/>
      <c r="AB332" s="2"/>
      <c r="AC332" s="13"/>
      <c r="AD332" s="49"/>
      <c r="AE332" s="49"/>
      <c r="AF332" s="49"/>
      <c r="AG332" s="49"/>
    </row>
    <row r="333" spans="1:33" s="50" customFormat="1" ht="10.5" customHeight="1">
      <c r="A333" s="67"/>
      <c r="B333" s="4"/>
      <c r="C333" s="97"/>
      <c r="M333" s="2"/>
      <c r="N333" s="2"/>
      <c r="O333" s="4"/>
      <c r="P333" s="2"/>
      <c r="Q333" s="2"/>
      <c r="R333" s="2"/>
      <c r="S333" s="2"/>
      <c r="T333" s="4"/>
      <c r="U333" s="2"/>
      <c r="V333" s="2"/>
      <c r="W333" s="12"/>
      <c r="X333" s="2"/>
      <c r="Y333" s="2"/>
      <c r="Z333" s="2"/>
      <c r="AA333" s="2"/>
      <c r="AB333" s="2"/>
      <c r="AC333" s="13"/>
      <c r="AD333" s="49"/>
      <c r="AE333" s="49"/>
      <c r="AF333" s="49"/>
      <c r="AG333" s="49"/>
    </row>
    <row r="334" spans="1:33" s="50" customFormat="1" ht="10.5" customHeight="1">
      <c r="A334" s="67"/>
      <c r="B334" s="4"/>
      <c r="C334" s="97"/>
      <c r="M334" s="2"/>
      <c r="N334" s="2"/>
      <c r="O334" s="4"/>
      <c r="P334" s="2"/>
      <c r="Q334" s="2"/>
      <c r="R334" s="2"/>
      <c r="S334" s="2"/>
      <c r="T334" s="4"/>
      <c r="U334" s="2"/>
      <c r="V334" s="2"/>
      <c r="W334" s="12"/>
      <c r="X334" s="2"/>
      <c r="Y334" s="2"/>
      <c r="Z334" s="2"/>
      <c r="AA334" s="2"/>
      <c r="AB334" s="2"/>
      <c r="AC334" s="13"/>
      <c r="AD334" s="49"/>
      <c r="AE334" s="49"/>
      <c r="AF334" s="49"/>
      <c r="AG334" s="49"/>
    </row>
    <row r="335" spans="1:33" s="50" customFormat="1" ht="10.5" customHeight="1">
      <c r="A335" s="67"/>
      <c r="B335" s="4"/>
      <c r="C335" s="97"/>
      <c r="M335" s="2"/>
      <c r="N335" s="2"/>
      <c r="O335" s="4"/>
      <c r="P335" s="2"/>
      <c r="Q335" s="2"/>
      <c r="R335" s="2"/>
      <c r="S335" s="2"/>
      <c r="T335" s="4"/>
      <c r="U335" s="2"/>
      <c r="V335" s="2"/>
      <c r="W335" s="12"/>
      <c r="X335" s="2"/>
      <c r="Y335" s="2"/>
      <c r="Z335" s="2"/>
      <c r="AA335" s="2"/>
      <c r="AB335" s="2"/>
      <c r="AC335" s="13"/>
      <c r="AD335" s="49"/>
      <c r="AE335" s="49"/>
      <c r="AF335" s="49"/>
      <c r="AG335" s="49"/>
    </row>
    <row r="336" spans="1:33" s="50" customFormat="1" ht="10.5" customHeight="1">
      <c r="A336" s="67"/>
      <c r="B336" s="4"/>
      <c r="C336" s="97"/>
      <c r="M336" s="2"/>
      <c r="N336" s="2"/>
      <c r="O336" s="4"/>
      <c r="P336" s="2"/>
      <c r="Q336" s="2"/>
      <c r="R336" s="2"/>
      <c r="S336" s="2"/>
      <c r="T336" s="4"/>
      <c r="U336" s="2"/>
      <c r="V336" s="2"/>
      <c r="W336" s="12"/>
      <c r="X336" s="2"/>
      <c r="Y336" s="2"/>
      <c r="Z336" s="2"/>
      <c r="AA336" s="2"/>
      <c r="AB336" s="2"/>
      <c r="AC336" s="13"/>
      <c r="AD336" s="49"/>
      <c r="AE336" s="49"/>
      <c r="AF336" s="49"/>
      <c r="AG336" s="49"/>
    </row>
    <row r="337" spans="1:33" s="50" customFormat="1" ht="10.5" customHeight="1">
      <c r="A337" s="67"/>
      <c r="B337" s="4"/>
      <c r="C337" s="97"/>
      <c r="M337" s="2"/>
      <c r="N337" s="2"/>
      <c r="O337" s="4"/>
      <c r="P337" s="2"/>
      <c r="Q337" s="2"/>
      <c r="R337" s="2"/>
      <c r="S337" s="2"/>
      <c r="T337" s="4"/>
      <c r="U337" s="2"/>
      <c r="V337" s="2"/>
      <c r="W337" s="12"/>
      <c r="X337" s="2"/>
      <c r="Y337" s="2"/>
      <c r="Z337" s="2"/>
      <c r="AA337" s="2"/>
      <c r="AB337" s="2"/>
      <c r="AC337" s="13"/>
      <c r="AD337" s="49"/>
      <c r="AE337" s="49"/>
      <c r="AF337" s="49"/>
      <c r="AG337" s="49"/>
    </row>
    <row r="338" spans="1:33" s="50" customFormat="1" ht="10.5" customHeight="1">
      <c r="A338" s="67"/>
      <c r="B338" s="4"/>
      <c r="C338" s="97"/>
      <c r="M338" s="2"/>
      <c r="N338" s="2"/>
      <c r="O338" s="4"/>
      <c r="P338" s="2"/>
      <c r="Q338" s="2"/>
      <c r="R338" s="2"/>
      <c r="S338" s="2"/>
      <c r="T338" s="4"/>
      <c r="U338" s="2"/>
      <c r="V338" s="2"/>
      <c r="W338" s="12"/>
      <c r="X338" s="2"/>
      <c r="Y338" s="2"/>
      <c r="Z338" s="2"/>
      <c r="AA338" s="2"/>
      <c r="AB338" s="2"/>
      <c r="AC338" s="13"/>
      <c r="AD338" s="49"/>
      <c r="AE338" s="49"/>
      <c r="AF338" s="49"/>
      <c r="AG338" s="49"/>
    </row>
    <row r="339" spans="1:33" s="50" customFormat="1" ht="10.5" customHeight="1">
      <c r="A339" s="67"/>
      <c r="B339" s="4"/>
      <c r="C339" s="97"/>
      <c r="M339" s="2"/>
      <c r="N339" s="2"/>
      <c r="O339" s="4"/>
      <c r="P339" s="2"/>
      <c r="Q339" s="2"/>
      <c r="R339" s="2"/>
      <c r="S339" s="2"/>
      <c r="T339" s="4"/>
      <c r="U339" s="2"/>
      <c r="V339" s="2"/>
      <c r="W339" s="12"/>
      <c r="X339" s="2"/>
      <c r="Y339" s="2"/>
      <c r="Z339" s="2"/>
      <c r="AA339" s="2"/>
      <c r="AB339" s="2"/>
      <c r="AC339" s="13"/>
      <c r="AD339" s="49"/>
      <c r="AE339" s="49"/>
      <c r="AF339" s="49"/>
      <c r="AG339" s="49"/>
    </row>
    <row r="340" spans="1:33" s="50" customFormat="1" ht="10.5" customHeight="1">
      <c r="A340" s="67"/>
      <c r="B340" s="4"/>
      <c r="C340" s="97"/>
      <c r="M340" s="2"/>
      <c r="N340" s="2"/>
      <c r="O340" s="4"/>
      <c r="P340" s="2"/>
      <c r="Q340" s="2"/>
      <c r="R340" s="2"/>
      <c r="S340" s="2"/>
      <c r="T340" s="4"/>
      <c r="U340" s="2"/>
      <c r="V340" s="2"/>
      <c r="W340" s="12"/>
      <c r="X340" s="2"/>
      <c r="Y340" s="2"/>
      <c r="Z340" s="2"/>
      <c r="AA340" s="2"/>
      <c r="AB340" s="2"/>
      <c r="AC340" s="13"/>
      <c r="AD340" s="49"/>
      <c r="AE340" s="49"/>
      <c r="AF340" s="49"/>
      <c r="AG340" s="49"/>
    </row>
    <row r="341" spans="1:33" s="50" customFormat="1" ht="10.5" customHeight="1">
      <c r="A341" s="67"/>
      <c r="B341" s="4"/>
      <c r="C341" s="97"/>
      <c r="M341" s="2"/>
      <c r="N341" s="2"/>
      <c r="O341" s="4"/>
      <c r="P341" s="2"/>
      <c r="Q341" s="2"/>
      <c r="R341" s="2"/>
      <c r="S341" s="2"/>
      <c r="T341" s="4"/>
      <c r="U341" s="2"/>
      <c r="V341" s="2"/>
      <c r="W341" s="12"/>
      <c r="X341" s="2"/>
      <c r="Y341" s="2"/>
      <c r="Z341" s="2"/>
      <c r="AA341" s="2"/>
      <c r="AB341" s="2"/>
      <c r="AC341" s="13"/>
      <c r="AD341" s="49"/>
      <c r="AE341" s="49"/>
      <c r="AF341" s="49"/>
      <c r="AG341" s="49"/>
    </row>
    <row r="342" spans="1:33" s="50" customFormat="1" ht="10.5" customHeight="1">
      <c r="A342" s="67"/>
      <c r="B342" s="4"/>
      <c r="C342" s="97"/>
      <c r="M342" s="2"/>
      <c r="N342" s="2"/>
      <c r="O342" s="4"/>
      <c r="P342" s="2"/>
      <c r="Q342" s="2"/>
      <c r="R342" s="2"/>
      <c r="S342" s="2"/>
      <c r="T342" s="4"/>
      <c r="U342" s="2"/>
      <c r="V342" s="2"/>
      <c r="W342" s="12"/>
      <c r="X342" s="2"/>
      <c r="Y342" s="2"/>
      <c r="Z342" s="2"/>
      <c r="AA342" s="2"/>
      <c r="AB342" s="2"/>
      <c r="AC342" s="13"/>
      <c r="AD342" s="49"/>
      <c r="AE342" s="49"/>
      <c r="AF342" s="49"/>
      <c r="AG342" s="49"/>
    </row>
    <row r="343" spans="1:33" s="50" customFormat="1" ht="10.5" customHeight="1">
      <c r="A343" s="67"/>
      <c r="B343" s="4"/>
      <c r="C343" s="97"/>
      <c r="M343" s="2"/>
      <c r="N343" s="2"/>
      <c r="O343" s="4"/>
      <c r="P343" s="2"/>
      <c r="Q343" s="2"/>
      <c r="R343" s="2"/>
      <c r="S343" s="2"/>
      <c r="T343" s="4"/>
      <c r="U343" s="2"/>
      <c r="V343" s="2"/>
      <c r="W343" s="12"/>
      <c r="X343" s="2"/>
      <c r="Y343" s="2"/>
      <c r="Z343" s="2"/>
      <c r="AA343" s="2"/>
      <c r="AB343" s="2"/>
      <c r="AC343" s="13"/>
      <c r="AD343" s="49"/>
      <c r="AE343" s="49"/>
      <c r="AF343" s="49"/>
      <c r="AG343" s="49"/>
    </row>
    <row r="344" spans="1:33" s="50" customFormat="1" ht="10.5" customHeight="1">
      <c r="A344" s="67"/>
      <c r="B344" s="4"/>
      <c r="C344" s="97"/>
      <c r="M344" s="2"/>
      <c r="N344" s="2"/>
      <c r="O344" s="4"/>
      <c r="P344" s="2"/>
      <c r="Q344" s="2"/>
      <c r="R344" s="2"/>
      <c r="S344" s="2"/>
      <c r="T344" s="4"/>
      <c r="U344" s="2"/>
      <c r="V344" s="2"/>
      <c r="W344" s="12"/>
      <c r="X344" s="2"/>
      <c r="Y344" s="2"/>
      <c r="Z344" s="2"/>
      <c r="AA344" s="2"/>
      <c r="AB344" s="2"/>
      <c r="AC344" s="13"/>
      <c r="AD344" s="49"/>
      <c r="AE344" s="49"/>
      <c r="AF344" s="49"/>
      <c r="AG344" s="49"/>
    </row>
    <row r="345" spans="1:33" s="50" customFormat="1" ht="10.5" customHeight="1">
      <c r="A345" s="67"/>
      <c r="B345" s="4"/>
      <c r="C345" s="97"/>
      <c r="M345" s="2"/>
      <c r="N345" s="2"/>
      <c r="O345" s="4"/>
      <c r="P345" s="2"/>
      <c r="Q345" s="2"/>
      <c r="R345" s="2"/>
      <c r="S345" s="2"/>
      <c r="T345" s="4"/>
      <c r="U345" s="2"/>
      <c r="V345" s="2"/>
      <c r="W345" s="12"/>
      <c r="X345" s="2"/>
      <c r="Y345" s="2"/>
      <c r="Z345" s="2"/>
      <c r="AA345" s="2"/>
      <c r="AB345" s="2"/>
      <c r="AC345" s="13"/>
      <c r="AD345" s="49"/>
      <c r="AE345" s="49"/>
      <c r="AF345" s="49"/>
      <c r="AG345" s="49"/>
    </row>
    <row r="346" spans="1:33" s="50" customFormat="1" ht="10.5" customHeight="1">
      <c r="A346" s="67"/>
      <c r="B346" s="4"/>
      <c r="C346" s="97"/>
      <c r="M346" s="2"/>
      <c r="N346" s="2"/>
      <c r="O346" s="4"/>
      <c r="P346" s="2"/>
      <c r="Q346" s="2"/>
      <c r="R346" s="2"/>
      <c r="S346" s="2"/>
      <c r="T346" s="4"/>
      <c r="U346" s="2"/>
      <c r="V346" s="2"/>
      <c r="W346" s="12"/>
      <c r="X346" s="2"/>
      <c r="Y346" s="2"/>
      <c r="Z346" s="2"/>
      <c r="AA346" s="2"/>
      <c r="AB346" s="2"/>
      <c r="AC346" s="13"/>
      <c r="AD346" s="49"/>
      <c r="AE346" s="49"/>
      <c r="AF346" s="49"/>
      <c r="AG346" s="49"/>
    </row>
    <row r="347" spans="1:33" s="50" customFormat="1" ht="10.5" customHeight="1">
      <c r="A347" s="67"/>
      <c r="B347" s="4"/>
      <c r="C347" s="97"/>
      <c r="M347" s="2"/>
      <c r="N347" s="2"/>
      <c r="O347" s="4"/>
      <c r="P347" s="2"/>
      <c r="Q347" s="2"/>
      <c r="R347" s="2"/>
      <c r="S347" s="2"/>
      <c r="T347" s="4"/>
      <c r="U347" s="2"/>
      <c r="V347" s="2"/>
      <c r="W347" s="12"/>
      <c r="X347" s="2"/>
      <c r="Y347" s="2"/>
      <c r="Z347" s="2"/>
      <c r="AA347" s="2"/>
      <c r="AB347" s="2"/>
      <c r="AC347" s="13"/>
      <c r="AD347" s="49"/>
      <c r="AE347" s="49"/>
      <c r="AF347" s="49"/>
      <c r="AG347" s="49"/>
    </row>
    <row r="348" spans="1:33" s="50" customFormat="1" ht="10.5" customHeight="1">
      <c r="A348" s="67"/>
      <c r="B348" s="4"/>
      <c r="C348" s="97"/>
      <c r="M348" s="2"/>
      <c r="N348" s="2"/>
      <c r="O348" s="4"/>
      <c r="P348" s="2"/>
      <c r="Q348" s="2"/>
      <c r="R348" s="2"/>
      <c r="S348" s="2"/>
      <c r="T348" s="4"/>
      <c r="U348" s="2"/>
      <c r="V348" s="2"/>
      <c r="W348" s="12"/>
      <c r="X348" s="2"/>
      <c r="Y348" s="2"/>
      <c r="Z348" s="2"/>
      <c r="AA348" s="2"/>
      <c r="AB348" s="2"/>
      <c r="AC348" s="13"/>
      <c r="AD348" s="49"/>
      <c r="AE348" s="49"/>
      <c r="AF348" s="49"/>
      <c r="AG348" s="49"/>
    </row>
    <row r="349" spans="1:33" s="50" customFormat="1" ht="10.5" customHeight="1">
      <c r="A349" s="67"/>
      <c r="B349" s="4"/>
      <c r="C349" s="97"/>
      <c r="M349" s="2"/>
      <c r="N349" s="2"/>
      <c r="O349" s="4"/>
      <c r="P349" s="2"/>
      <c r="Q349" s="2"/>
      <c r="R349" s="2"/>
      <c r="S349" s="2"/>
      <c r="T349" s="4"/>
      <c r="U349" s="2"/>
      <c r="V349" s="2"/>
      <c r="W349" s="12"/>
      <c r="X349" s="2"/>
      <c r="Y349" s="2"/>
      <c r="Z349" s="2"/>
      <c r="AA349" s="2"/>
      <c r="AB349" s="2"/>
      <c r="AC349" s="13"/>
      <c r="AD349" s="49"/>
      <c r="AE349" s="49"/>
      <c r="AF349" s="49"/>
      <c r="AG349" s="49"/>
    </row>
    <row r="350" spans="1:33" s="50" customFormat="1" ht="10.5" customHeight="1">
      <c r="A350" s="67"/>
      <c r="B350" s="4"/>
      <c r="C350" s="97"/>
      <c r="M350" s="2"/>
      <c r="N350" s="2"/>
      <c r="O350" s="4"/>
      <c r="P350" s="2"/>
      <c r="Q350" s="2"/>
      <c r="R350" s="2"/>
      <c r="S350" s="2"/>
      <c r="T350" s="4"/>
      <c r="U350" s="2"/>
      <c r="V350" s="2"/>
      <c r="W350" s="12"/>
      <c r="X350" s="2"/>
      <c r="Y350" s="2"/>
      <c r="Z350" s="2"/>
      <c r="AA350" s="2"/>
      <c r="AB350" s="2"/>
      <c r="AC350" s="13"/>
      <c r="AD350" s="49"/>
      <c r="AE350" s="49"/>
      <c r="AF350" s="49"/>
      <c r="AG350" s="49"/>
    </row>
    <row r="351" spans="1:33" s="50" customFormat="1" ht="10.5" customHeight="1">
      <c r="A351" s="67"/>
      <c r="B351" s="4"/>
      <c r="C351" s="97"/>
      <c r="M351" s="2"/>
      <c r="N351" s="2"/>
      <c r="O351" s="4"/>
      <c r="P351" s="2"/>
      <c r="Q351" s="2"/>
      <c r="R351" s="2"/>
      <c r="S351" s="2"/>
      <c r="T351" s="4"/>
      <c r="U351" s="2"/>
      <c r="V351" s="2"/>
      <c r="W351" s="12"/>
      <c r="X351" s="2"/>
      <c r="Y351" s="2"/>
      <c r="Z351" s="2"/>
      <c r="AA351" s="2"/>
      <c r="AB351" s="2"/>
      <c r="AC351" s="13"/>
      <c r="AD351" s="49"/>
      <c r="AE351" s="49"/>
      <c r="AF351" s="49"/>
      <c r="AG351" s="49"/>
    </row>
    <row r="352" spans="1:33" s="50" customFormat="1" ht="10.5" customHeight="1">
      <c r="A352" s="67"/>
      <c r="B352" s="4"/>
      <c r="C352" s="97"/>
      <c r="M352" s="2"/>
      <c r="N352" s="2"/>
      <c r="O352" s="4"/>
      <c r="P352" s="2"/>
      <c r="Q352" s="2"/>
      <c r="R352" s="2"/>
      <c r="S352" s="2"/>
      <c r="T352" s="4"/>
      <c r="U352" s="2"/>
      <c r="V352" s="2"/>
      <c r="W352" s="12"/>
      <c r="X352" s="2"/>
      <c r="Y352" s="2"/>
      <c r="Z352" s="2"/>
      <c r="AA352" s="2"/>
      <c r="AB352" s="2"/>
      <c r="AC352" s="13"/>
      <c r="AD352" s="49"/>
      <c r="AE352" s="49"/>
      <c r="AF352" s="49"/>
      <c r="AG352" s="49"/>
    </row>
    <row r="353" spans="1:33" s="50" customFormat="1" ht="10.5" customHeight="1">
      <c r="A353" s="67"/>
      <c r="B353" s="4"/>
      <c r="C353" s="97"/>
      <c r="M353" s="2"/>
      <c r="N353" s="2"/>
      <c r="O353" s="4"/>
      <c r="P353" s="2"/>
      <c r="Q353" s="2"/>
      <c r="R353" s="2"/>
      <c r="S353" s="2"/>
      <c r="T353" s="4"/>
      <c r="U353" s="2"/>
      <c r="V353" s="2"/>
      <c r="W353" s="12"/>
      <c r="X353" s="2"/>
      <c r="Y353" s="2"/>
      <c r="Z353" s="2"/>
      <c r="AA353" s="2"/>
      <c r="AB353" s="2"/>
      <c r="AC353" s="13"/>
      <c r="AD353" s="49"/>
      <c r="AE353" s="49"/>
      <c r="AF353" s="49"/>
      <c r="AG353" s="49"/>
    </row>
    <row r="354" spans="1:33" s="50" customFormat="1" ht="10.5" customHeight="1">
      <c r="A354" s="67"/>
      <c r="B354" s="4"/>
      <c r="C354" s="97"/>
      <c r="M354" s="2"/>
      <c r="N354" s="2"/>
      <c r="O354" s="4"/>
      <c r="P354" s="2"/>
      <c r="Q354" s="2"/>
      <c r="R354" s="2"/>
      <c r="S354" s="2"/>
      <c r="T354" s="4"/>
      <c r="U354" s="2"/>
      <c r="V354" s="2"/>
      <c r="W354" s="12"/>
      <c r="X354" s="2"/>
      <c r="Y354" s="2"/>
      <c r="Z354" s="2"/>
      <c r="AA354" s="2"/>
      <c r="AB354" s="2"/>
      <c r="AC354" s="13"/>
      <c r="AD354" s="49"/>
      <c r="AE354" s="49"/>
      <c r="AF354" s="49"/>
      <c r="AG354" s="49"/>
    </row>
    <row r="355" spans="1:33" s="50" customFormat="1" ht="10.5" customHeight="1">
      <c r="A355" s="67"/>
      <c r="B355" s="4"/>
      <c r="C355" s="97"/>
      <c r="M355" s="2"/>
      <c r="N355" s="2"/>
      <c r="O355" s="4"/>
      <c r="P355" s="2"/>
      <c r="Q355" s="2"/>
      <c r="R355" s="2"/>
      <c r="S355" s="2"/>
      <c r="T355" s="4"/>
      <c r="U355" s="2"/>
      <c r="V355" s="2"/>
      <c r="W355" s="12"/>
      <c r="X355" s="2"/>
      <c r="Y355" s="2"/>
      <c r="Z355" s="2"/>
      <c r="AA355" s="2"/>
      <c r="AB355" s="2"/>
      <c r="AC355" s="13"/>
      <c r="AD355" s="49"/>
      <c r="AE355" s="49"/>
      <c r="AF355" s="49"/>
      <c r="AG355" s="49"/>
    </row>
    <row r="356" spans="1:33" s="50" customFormat="1" ht="10.5" customHeight="1">
      <c r="A356" s="67"/>
      <c r="B356" s="4"/>
      <c r="C356" s="97"/>
      <c r="M356" s="2"/>
      <c r="N356" s="2"/>
      <c r="O356" s="4"/>
      <c r="P356" s="2"/>
      <c r="Q356" s="2"/>
      <c r="R356" s="2"/>
      <c r="S356" s="2"/>
      <c r="T356" s="4"/>
      <c r="U356" s="2"/>
      <c r="V356" s="2"/>
      <c r="W356" s="12"/>
      <c r="X356" s="2"/>
      <c r="Y356" s="2"/>
      <c r="Z356" s="2"/>
      <c r="AA356" s="2"/>
      <c r="AB356" s="2"/>
      <c r="AC356" s="13"/>
      <c r="AD356" s="49"/>
      <c r="AE356" s="49"/>
      <c r="AF356" s="49"/>
      <c r="AG356" s="49"/>
    </row>
    <row r="357" spans="1:33" s="50" customFormat="1" ht="10.5" customHeight="1">
      <c r="A357" s="67"/>
      <c r="B357" s="4"/>
      <c r="C357" s="97"/>
      <c r="M357" s="2"/>
      <c r="N357" s="2"/>
      <c r="O357" s="4"/>
      <c r="P357" s="2"/>
      <c r="Q357" s="2"/>
      <c r="R357" s="2"/>
      <c r="S357" s="2"/>
      <c r="T357" s="4"/>
      <c r="U357" s="2"/>
      <c r="V357" s="2"/>
      <c r="W357" s="12"/>
      <c r="X357" s="2"/>
      <c r="Y357" s="2"/>
      <c r="Z357" s="2"/>
      <c r="AA357" s="2"/>
      <c r="AB357" s="2"/>
      <c r="AC357" s="13"/>
      <c r="AD357" s="49"/>
      <c r="AE357" s="49"/>
      <c r="AF357" s="49"/>
      <c r="AG357" s="49"/>
    </row>
    <row r="358" spans="1:33" s="50" customFormat="1" ht="10.5" customHeight="1">
      <c r="A358" s="67"/>
      <c r="B358" s="4"/>
      <c r="C358" s="97"/>
      <c r="M358" s="2"/>
      <c r="N358" s="2"/>
      <c r="O358" s="4"/>
      <c r="P358" s="2"/>
      <c r="Q358" s="2"/>
      <c r="R358" s="2"/>
      <c r="S358" s="2"/>
      <c r="T358" s="4"/>
      <c r="U358" s="2"/>
      <c r="V358" s="2"/>
      <c r="W358" s="12"/>
      <c r="X358" s="2"/>
      <c r="Y358" s="2"/>
      <c r="Z358" s="2"/>
      <c r="AA358" s="2"/>
      <c r="AB358" s="2"/>
      <c r="AC358" s="13"/>
      <c r="AD358" s="49"/>
      <c r="AE358" s="49"/>
      <c r="AF358" s="49"/>
      <c r="AG358" s="49"/>
    </row>
    <row r="359" spans="1:33" s="50" customFormat="1" ht="10.5" customHeight="1">
      <c r="A359" s="67"/>
      <c r="B359" s="4"/>
      <c r="C359" s="97"/>
      <c r="M359" s="2"/>
      <c r="N359" s="2"/>
      <c r="O359" s="4"/>
      <c r="P359" s="2"/>
      <c r="Q359" s="2"/>
      <c r="R359" s="2"/>
      <c r="S359" s="2"/>
      <c r="T359" s="4"/>
      <c r="U359" s="2"/>
      <c r="V359" s="2"/>
      <c r="W359" s="12"/>
      <c r="X359" s="2"/>
      <c r="Y359" s="2"/>
      <c r="Z359" s="2"/>
      <c r="AA359" s="2"/>
      <c r="AB359" s="2"/>
      <c r="AC359" s="13"/>
      <c r="AD359" s="49"/>
      <c r="AE359" s="49"/>
      <c r="AF359" s="49"/>
      <c r="AG359" s="49"/>
    </row>
    <row r="360" spans="1:33" s="50" customFormat="1" ht="10.5" customHeight="1">
      <c r="A360" s="67"/>
      <c r="B360" s="4"/>
      <c r="C360" s="97"/>
      <c r="M360" s="2"/>
      <c r="N360" s="2"/>
      <c r="O360" s="4"/>
      <c r="P360" s="2"/>
      <c r="Q360" s="2"/>
      <c r="R360" s="2"/>
      <c r="S360" s="2"/>
      <c r="T360" s="4"/>
      <c r="U360" s="2"/>
      <c r="V360" s="2"/>
      <c r="W360" s="12"/>
      <c r="X360" s="2"/>
      <c r="Y360" s="2"/>
      <c r="Z360" s="2"/>
      <c r="AA360" s="2"/>
      <c r="AB360" s="2"/>
      <c r="AC360" s="13"/>
      <c r="AD360" s="49"/>
      <c r="AE360" s="49"/>
      <c r="AF360" s="49"/>
      <c r="AG360" s="49"/>
    </row>
    <row r="361" spans="1:33" s="50" customFormat="1" ht="10.5" customHeight="1">
      <c r="A361" s="67"/>
      <c r="B361" s="4"/>
      <c r="C361" s="97"/>
      <c r="M361" s="2"/>
      <c r="N361" s="2"/>
      <c r="O361" s="4"/>
      <c r="P361" s="2"/>
      <c r="Q361" s="2"/>
      <c r="R361" s="2"/>
      <c r="S361" s="2"/>
      <c r="T361" s="4"/>
      <c r="U361" s="2"/>
      <c r="V361" s="2"/>
      <c r="W361" s="12"/>
      <c r="X361" s="2"/>
      <c r="Y361" s="2"/>
      <c r="Z361" s="2"/>
      <c r="AA361" s="2"/>
      <c r="AB361" s="2"/>
      <c r="AC361" s="13"/>
      <c r="AD361" s="49"/>
      <c r="AE361" s="49"/>
      <c r="AF361" s="49"/>
      <c r="AG361" s="49"/>
    </row>
    <row r="362" spans="1:33" s="50" customFormat="1" ht="10.5" customHeight="1">
      <c r="A362" s="67"/>
      <c r="B362" s="4"/>
      <c r="C362" s="97"/>
      <c r="M362" s="2"/>
      <c r="N362" s="2"/>
      <c r="O362" s="4"/>
      <c r="P362" s="2"/>
      <c r="Q362" s="2"/>
      <c r="R362" s="2"/>
      <c r="S362" s="2"/>
      <c r="T362" s="4"/>
      <c r="U362" s="2"/>
      <c r="V362" s="2"/>
      <c r="W362" s="12"/>
      <c r="X362" s="2"/>
      <c r="Y362" s="2"/>
      <c r="Z362" s="2"/>
      <c r="AA362" s="2"/>
      <c r="AB362" s="2"/>
      <c r="AC362" s="13"/>
      <c r="AD362" s="49"/>
      <c r="AE362" s="49"/>
      <c r="AF362" s="49"/>
      <c r="AG362" s="49"/>
    </row>
    <row r="363" spans="1:33" s="50" customFormat="1" ht="10.5" customHeight="1">
      <c r="A363" s="67"/>
      <c r="B363" s="4"/>
      <c r="C363" s="97"/>
      <c r="M363" s="2"/>
      <c r="N363" s="2"/>
      <c r="O363" s="4"/>
      <c r="P363" s="2"/>
      <c r="Q363" s="2"/>
      <c r="R363" s="2"/>
      <c r="S363" s="2"/>
      <c r="T363" s="4"/>
      <c r="U363" s="2"/>
      <c r="V363" s="2"/>
      <c r="W363" s="12"/>
      <c r="X363" s="2"/>
      <c r="Y363" s="2"/>
      <c r="Z363" s="2"/>
      <c r="AA363" s="2"/>
      <c r="AB363" s="2"/>
      <c r="AC363" s="13"/>
      <c r="AD363" s="49"/>
      <c r="AE363" s="49"/>
      <c r="AF363" s="49"/>
      <c r="AG363" s="49"/>
    </row>
    <row r="367" spans="1:33" ht="10.5" customHeight="1">
      <c r="A367" s="15"/>
      <c r="B367" s="15"/>
      <c r="C367" s="15"/>
      <c r="M367" s="15"/>
      <c r="N367" s="15"/>
      <c r="P367" s="15"/>
      <c r="Q367" s="15"/>
      <c r="R367" s="15"/>
      <c r="S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spans="1:33" ht="10.5" customHeight="1">
      <c r="A368" s="15"/>
      <c r="B368" s="15"/>
      <c r="C368" s="15"/>
      <c r="M368" s="15"/>
      <c r="N368" s="15"/>
      <c r="P368" s="15"/>
      <c r="Q368" s="15"/>
      <c r="R368" s="15"/>
      <c r="S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spans="1:33" ht="10.5" customHeight="1">
      <c r="A369" s="15"/>
      <c r="B369" s="15"/>
      <c r="C369" s="15"/>
      <c r="M369" s="15"/>
      <c r="N369" s="15"/>
      <c r="P369" s="15"/>
      <c r="Q369" s="15"/>
      <c r="R369" s="15"/>
      <c r="S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spans="1:33" ht="10.5" customHeight="1">
      <c r="A370" s="15"/>
      <c r="B370" s="15"/>
      <c r="C370" s="15"/>
      <c r="M370" s="15"/>
      <c r="N370" s="15"/>
      <c r="P370" s="15"/>
      <c r="Q370" s="15"/>
      <c r="R370" s="15"/>
      <c r="S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spans="1:33" ht="10.5" customHeight="1">
      <c r="A371" s="15"/>
      <c r="B371" s="15"/>
      <c r="C371" s="15"/>
      <c r="M371" s="15"/>
      <c r="N371" s="15"/>
      <c r="P371" s="15"/>
      <c r="Q371" s="15"/>
      <c r="R371" s="15"/>
      <c r="S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spans="1:33" ht="10.5" customHeight="1">
      <c r="A372" s="15"/>
      <c r="B372" s="15"/>
      <c r="C372" s="15"/>
      <c r="M372" s="15"/>
      <c r="N372" s="15"/>
      <c r="P372" s="15"/>
      <c r="Q372" s="15"/>
      <c r="R372" s="15"/>
      <c r="S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spans="1:33" ht="10.5" customHeight="1">
      <c r="A373" s="15"/>
      <c r="B373" s="15"/>
      <c r="C373" s="15"/>
      <c r="M373" s="15"/>
      <c r="N373" s="15"/>
      <c r="P373" s="15"/>
      <c r="Q373" s="15"/>
      <c r="R373" s="15"/>
      <c r="S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spans="1:33" ht="10.5" customHeight="1">
      <c r="A374" s="15"/>
      <c r="B374" s="15"/>
      <c r="C374" s="15"/>
      <c r="M374" s="15"/>
      <c r="N374" s="15"/>
      <c r="P374" s="15"/>
      <c r="Q374" s="15"/>
      <c r="R374" s="15"/>
      <c r="S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spans="1:33" ht="10.5" customHeight="1">
      <c r="A375" s="15"/>
      <c r="B375" s="15"/>
      <c r="C375" s="15"/>
      <c r="M375" s="15"/>
      <c r="N375" s="15"/>
      <c r="P375" s="15"/>
      <c r="Q375" s="15"/>
      <c r="R375" s="15"/>
      <c r="S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spans="1:33" ht="10.5" customHeight="1">
      <c r="A376" s="15"/>
      <c r="B376" s="15"/>
      <c r="C376" s="15"/>
      <c r="M376" s="15"/>
      <c r="N376" s="15"/>
      <c r="P376" s="15"/>
      <c r="Q376" s="15"/>
      <c r="R376" s="15"/>
      <c r="S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spans="1:33" ht="10.5" customHeight="1">
      <c r="A377" s="15"/>
      <c r="B377" s="15"/>
      <c r="C377" s="15"/>
      <c r="M377" s="15"/>
      <c r="N377" s="15"/>
      <c r="P377" s="15"/>
      <c r="Q377" s="15"/>
      <c r="R377" s="15"/>
      <c r="S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</sheetData>
  <mergeCells count="16">
    <mergeCell ref="A6:A11"/>
    <mergeCell ref="D24:G24"/>
    <mergeCell ref="L24:L26"/>
    <mergeCell ref="D25:D26"/>
    <mergeCell ref="E25:E26"/>
    <mergeCell ref="F25:F26"/>
    <mergeCell ref="E211:G211"/>
    <mergeCell ref="E207:I207"/>
    <mergeCell ref="D21:L21"/>
    <mergeCell ref="A33:A37"/>
    <mergeCell ref="A38:A43"/>
    <mergeCell ref="A44:A49"/>
    <mergeCell ref="D68:D69"/>
    <mergeCell ref="F68:F69"/>
    <mergeCell ref="D70:D71"/>
    <mergeCell ref="F70:F71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K11 G43:K43 G49:K49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 E44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88:E110 E126:E147 E151:E172 E176:E198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9:K69 G71:K7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85:K85 G202:K204">
      <formula1>900</formula1>
    </dataValidation>
    <dataValidation type="decimal" allowBlank="1" showErrorMessage="1" errorTitle="Ошибка" error="Допускается ввод только действительных чисел!" sqref="G77:K78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73:K73 E74:E75">
      <formula1>900</formula1>
    </dataValidation>
    <dataValidation type="decimal" allowBlank="1" showErrorMessage="1" errorTitle="Ошибка" error="Допускается ввод только действительных чисел!" sqref="G174:K174 G17:K17 G112:K112 G86:K86 G80:K84 G200:K201 G119:K124 G149:K149 G88:K11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33:K33 G205:K205 F8 G37:K37 F40 F46">
      <formula1>900</formula1>
    </dataValidation>
    <dataValidation type="decimal" allowBlank="1" showErrorMessage="1" errorTitle="Ошибка" error="Допускается ввод только неотрицательных чисел!" sqref="G2:K2 G34:K36 G51:K68 G31:K31 G8:K10 G4:K4 G13:K13 G113:K118 G15:K15 G29:K29 G70:K70 G72:K72 G79:K79 G40:K42 G46:K48 G74:K75 G126:K147 G151:K172 G176:K198">
      <formula1>0</formula1>
      <formula2>9.99999999999999E+23</formula2>
    </dataValidation>
  </dataValidations>
  <hyperlinks>
    <hyperlink ref="G85" location="'Форма 4.3.1'!$G$86" tooltip="Кликните по гиперссылке, чтобы перейти по гиперссылке или отредактировать её" display="https://portal.eias.ru/Portal/DownloadPage.aspx?type=12&amp;guid=478fe4ab-a64e-450c-9525-f6acf60e8ab2"/>
    <hyperlink ref="H85" location="'Форма 4.3.1'!$G$79" tooltip="Кликните по гиперссылке, чтобы перейти по гиперссылке или отредактировать её" display="https://portal.eias.ru/Portal/DownloadPage.aspx?type=12&amp;guid=478fe4ab-a64e-450c-9525-f6acf60e8ab2"/>
    <hyperlink ref="I85" location="'Форма 4.3.1'!$G$79" tooltip="Кликните по гиперссылке, чтобы перейти по гиперссылке или отредактировать её" display="https://portal.eias.ru/Portal/DownloadPage.aspx?type=12&amp;guid=478fe4ab-a64e-450c-9525-f6acf60e8ab2"/>
    <hyperlink ref="I78" location="'Форма 4.3.1'!$I$78" tooltip="Кликните по гиперссылке, чтобы перейти по гиперссылке или отредактировать её" display="0"/>
    <hyperlink ref="J85" location="'Форма 4.3.1'!$J$85" tooltip="Кликните по гиперссылке, чтобы перейти по гиперссылке или отредактировать её" display="https://portal.eias.ru/Portal/DownloadPage.aspx?type=12&amp;guid=478fe4ab-a64e-450c-9525-f6acf60e8ab2"/>
    <hyperlink ref="J78" location="'Форма 4.3.1'!$J$78" tooltip="Кликните по гиперссылке, чтобы перейти по гиперссылке или отредактировать её" display="0"/>
    <hyperlink ref="K85" location="'Форма 4.3.1'!$K$85" tooltip="Кликните по гиперссылке, чтобы перейти по гиперссылке или отредактировать её" display="https://portal.eias.ru/Portal/DownloadPage.aspx?type=12&amp;guid=478fe4ab-a64e-450c-9525-f6acf60e8ab2"/>
    <hyperlink ref="K78" location="'Форма 4.3.1'!$K$78" tooltip="Кликните по гиперссылке, чтобы перейти по гиперссылке или отредактировать её" display="0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topLeftCell="C2" zoomScaleNormal="100" zoomScaleSheetLayoutView="74" workbookViewId="0">
      <selection activeCell="N13" sqref="N13"/>
    </sheetView>
  </sheetViews>
  <sheetFormatPr defaultColWidth="10.5703125" defaultRowHeight="11.25"/>
  <cols>
    <col min="1" max="1" width="9.140625" style="1" hidden="1" customWidth="1"/>
    <col min="2" max="2" width="9.140625" style="2" hidden="1" customWidth="1"/>
    <col min="3" max="3" width="3.7109375" style="15" customWidth="1"/>
    <col min="4" max="4" width="6.28515625" style="15" bestFit="1" customWidth="1"/>
    <col min="5" max="5" width="23.5703125" style="15" customWidth="1"/>
    <col min="6" max="6" width="12" style="15" bestFit="1" customWidth="1"/>
    <col min="7" max="7" width="19.28515625" style="15" customWidth="1"/>
    <col min="8" max="8" width="13.7109375" style="15" customWidth="1"/>
    <col min="9" max="9" width="19" style="15" customWidth="1"/>
    <col min="10" max="10" width="13.85546875" style="15" customWidth="1"/>
    <col min="11" max="11" width="17.28515625" style="15" customWidth="1"/>
    <col min="12" max="12" width="11.42578125" style="15" customWidth="1"/>
    <col min="13" max="13" width="20.85546875" style="15" customWidth="1"/>
    <col min="14" max="14" width="13.85546875" style="15" customWidth="1"/>
    <col min="15" max="15" width="18.28515625" style="15" customWidth="1"/>
    <col min="16" max="16" width="12.85546875" style="15" customWidth="1"/>
    <col min="17" max="17" width="54.7109375" style="15" customWidth="1"/>
    <col min="18" max="18" width="3.7109375" style="15" customWidth="1"/>
    <col min="19" max="16384" width="10.5703125" style="15"/>
  </cols>
  <sheetData>
    <row r="1" spans="1:18" s="2" customFormat="1" hidden="1">
      <c r="A1" s="1"/>
      <c r="G1" s="2">
        <v>4</v>
      </c>
      <c r="I1" s="2">
        <v>5</v>
      </c>
      <c r="K1" s="2">
        <v>6</v>
      </c>
      <c r="M1" s="2">
        <v>7</v>
      </c>
      <c r="O1" s="2">
        <v>8</v>
      </c>
      <c r="Q1" s="2">
        <v>5</v>
      </c>
    </row>
    <row r="2" spans="1:18" ht="3" customHeight="1"/>
    <row r="3" spans="1:18" ht="66.75" customHeight="1">
      <c r="D3" s="137" t="s">
        <v>347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18" ht="12.75" hidden="1">
      <c r="C4" s="14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8" hidden="1">
      <c r="C5" s="14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8" ht="3" customHeight="1">
      <c r="C6" s="14"/>
      <c r="D6" s="14"/>
      <c r="E6" s="101"/>
      <c r="F6" s="102"/>
      <c r="G6" s="135">
        <v>22</v>
      </c>
      <c r="H6" s="135"/>
      <c r="I6" s="135">
        <v>23</v>
      </c>
      <c r="J6" s="135"/>
      <c r="K6" s="135">
        <v>24</v>
      </c>
      <c r="L6" s="135"/>
      <c r="M6" s="135">
        <v>27</v>
      </c>
      <c r="N6" s="135"/>
      <c r="O6" s="135">
        <v>30</v>
      </c>
      <c r="P6" s="135"/>
    </row>
    <row r="7" spans="1:18" ht="22.5" customHeight="1">
      <c r="D7" s="133" t="s">
        <v>18</v>
      </c>
      <c r="E7" s="133"/>
      <c r="F7" s="133"/>
      <c r="G7" s="133"/>
      <c r="H7" s="133"/>
      <c r="I7" s="103"/>
      <c r="J7" s="103"/>
      <c r="K7" s="103"/>
      <c r="L7" s="103"/>
      <c r="M7" s="103"/>
      <c r="N7" s="103"/>
      <c r="O7" s="103"/>
      <c r="P7" s="103"/>
      <c r="Q7" s="138" t="s">
        <v>19</v>
      </c>
      <c r="R7" s="14"/>
    </row>
    <row r="8" spans="1:18" ht="144.75" customHeight="1">
      <c r="D8" s="133" t="s">
        <v>20</v>
      </c>
      <c r="E8" s="134" t="s">
        <v>319</v>
      </c>
      <c r="F8" s="134" t="s">
        <v>22</v>
      </c>
      <c r="G8" s="141" t="s">
        <v>23</v>
      </c>
      <c r="H8" s="142"/>
      <c r="I8" s="141" t="s">
        <v>24</v>
      </c>
      <c r="J8" s="142"/>
      <c r="K8" s="141" t="s">
        <v>25</v>
      </c>
      <c r="L8" s="142"/>
      <c r="M8" s="141" t="s">
        <v>26</v>
      </c>
      <c r="N8" s="142"/>
      <c r="O8" s="141" t="s">
        <v>27</v>
      </c>
      <c r="P8" s="142"/>
      <c r="Q8" s="139"/>
      <c r="R8" s="14"/>
    </row>
    <row r="9" spans="1:18" s="14" customFormat="1" ht="42.75" customHeight="1">
      <c r="A9" s="136"/>
      <c r="B9" s="136"/>
      <c r="C9" s="104"/>
      <c r="D9" s="133"/>
      <c r="E9" s="134"/>
      <c r="F9" s="134"/>
      <c r="G9" s="34" t="s">
        <v>28</v>
      </c>
      <c r="H9" s="34" t="s">
        <v>320</v>
      </c>
      <c r="I9" s="34" t="s">
        <v>28</v>
      </c>
      <c r="J9" s="34" t="s">
        <v>320</v>
      </c>
      <c r="K9" s="34" t="s">
        <v>28</v>
      </c>
      <c r="L9" s="34" t="s">
        <v>320</v>
      </c>
      <c r="M9" s="34" t="s">
        <v>28</v>
      </c>
      <c r="N9" s="34" t="s">
        <v>320</v>
      </c>
      <c r="O9" s="34" t="s">
        <v>28</v>
      </c>
      <c r="P9" s="34" t="s">
        <v>320</v>
      </c>
      <c r="Q9" s="140"/>
      <c r="R9" s="105"/>
    </row>
    <row r="10" spans="1:18" ht="10.5" customHeight="1">
      <c r="D10" s="106" t="s">
        <v>29</v>
      </c>
      <c r="E10" s="106" t="s">
        <v>30</v>
      </c>
      <c r="F10" s="106" t="s">
        <v>31</v>
      </c>
      <c r="G10" s="107" t="str">
        <f>G1&amp;".1"</f>
        <v>4.1</v>
      </c>
      <c r="H10" s="107" t="str">
        <f>G1&amp;".2"</f>
        <v>4.2</v>
      </c>
      <c r="I10" s="107" t="str">
        <f>I1&amp;".1"</f>
        <v>5.1</v>
      </c>
      <c r="J10" s="107" t="str">
        <f>I1&amp;".2"</f>
        <v>5.2</v>
      </c>
      <c r="K10" s="107" t="str">
        <f>K1&amp;".1"</f>
        <v>6.1</v>
      </c>
      <c r="L10" s="107" t="str">
        <f>K1&amp;".2"</f>
        <v>6.2</v>
      </c>
      <c r="M10" s="107" t="str">
        <f>M1&amp;".1"</f>
        <v>7.1</v>
      </c>
      <c r="N10" s="107" t="str">
        <f>M1&amp;".2"</f>
        <v>7.2</v>
      </c>
      <c r="O10" s="107" t="str">
        <f>O1&amp;".1"</f>
        <v>8.1</v>
      </c>
      <c r="P10" s="107" t="str">
        <f>O1&amp;".2"</f>
        <v>8.2</v>
      </c>
      <c r="Q10" s="107"/>
    </row>
    <row r="11" spans="1:18" ht="37.5" customHeight="1">
      <c r="D11" s="6">
        <v>1</v>
      </c>
      <c r="E11" s="37" t="s">
        <v>321</v>
      </c>
      <c r="F11" s="108" t="s">
        <v>322</v>
      </c>
      <c r="G11" s="39">
        <v>0</v>
      </c>
      <c r="H11" s="109"/>
      <c r="I11" s="39">
        <v>0</v>
      </c>
      <c r="J11" s="109"/>
      <c r="K11" s="39">
        <v>0</v>
      </c>
      <c r="L11" s="109"/>
      <c r="M11" s="39">
        <v>0</v>
      </c>
      <c r="N11" s="109"/>
      <c r="O11" s="39">
        <v>0</v>
      </c>
      <c r="P11" s="109"/>
      <c r="Q11" s="19" t="s">
        <v>323</v>
      </c>
      <c r="R11" s="110"/>
    </row>
    <row r="12" spans="1:18" ht="42" customHeight="1">
      <c r="D12" s="6" t="s">
        <v>30</v>
      </c>
      <c r="E12" s="37" t="s">
        <v>324</v>
      </c>
      <c r="F12" s="108" t="s">
        <v>325</v>
      </c>
      <c r="G12" s="39">
        <v>0</v>
      </c>
      <c r="H12" s="111"/>
      <c r="I12" s="39">
        <v>0</v>
      </c>
      <c r="J12" s="111"/>
      <c r="K12" s="39">
        <v>0</v>
      </c>
      <c r="L12" s="111"/>
      <c r="M12" s="39">
        <v>0</v>
      </c>
      <c r="N12" s="111"/>
      <c r="O12" s="39">
        <v>0</v>
      </c>
      <c r="P12" s="111"/>
      <c r="Q12" s="19" t="s">
        <v>326</v>
      </c>
      <c r="R12" s="110"/>
    </row>
    <row r="13" spans="1:18" ht="116.25" customHeight="1">
      <c r="D13" s="6" t="s">
        <v>31</v>
      </c>
      <c r="E13" s="37" t="s">
        <v>327</v>
      </c>
      <c r="F13" s="108" t="s">
        <v>5</v>
      </c>
      <c r="G13" s="112" t="s">
        <v>328</v>
      </c>
      <c r="H13" s="111"/>
      <c r="I13" s="112" t="s">
        <v>328</v>
      </c>
      <c r="J13" s="111"/>
      <c r="K13" s="112" t="s">
        <v>328</v>
      </c>
      <c r="L13" s="111"/>
      <c r="M13" s="112" t="s">
        <v>328</v>
      </c>
      <c r="N13" s="111"/>
      <c r="O13" s="112" t="s">
        <v>328</v>
      </c>
      <c r="P13" s="111"/>
      <c r="Q13" s="19" t="s">
        <v>329</v>
      </c>
      <c r="R13" s="110"/>
    </row>
    <row r="14" spans="1:18" ht="78.75" hidden="1">
      <c r="D14" s="6" t="s">
        <v>108</v>
      </c>
      <c r="E14" s="37" t="s">
        <v>330</v>
      </c>
      <c r="F14" s="108" t="s">
        <v>5</v>
      </c>
      <c r="G14" s="108" t="s">
        <v>5</v>
      </c>
      <c r="H14" s="113" t="s">
        <v>5</v>
      </c>
      <c r="I14" s="108" t="s">
        <v>5</v>
      </c>
      <c r="J14" s="113" t="s">
        <v>5</v>
      </c>
      <c r="K14" s="108" t="s">
        <v>5</v>
      </c>
      <c r="L14" s="113" t="s">
        <v>5</v>
      </c>
      <c r="M14" s="108" t="s">
        <v>5</v>
      </c>
      <c r="N14" s="113" t="s">
        <v>5</v>
      </c>
      <c r="O14" s="108" t="s">
        <v>5</v>
      </c>
      <c r="P14" s="113" t="s">
        <v>5</v>
      </c>
      <c r="Q14" s="19" t="s">
        <v>331</v>
      </c>
      <c r="R14" s="110"/>
    </row>
    <row r="15" spans="1:18" ht="78.75" hidden="1">
      <c r="D15" s="6" t="s">
        <v>332</v>
      </c>
      <c r="E15" s="41" t="s">
        <v>333</v>
      </c>
      <c r="F15" s="108" t="s">
        <v>334</v>
      </c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9"/>
      <c r="R15" s="110"/>
    </row>
    <row r="16" spans="1:18" ht="67.5" hidden="1">
      <c r="D16" s="6" t="s">
        <v>335</v>
      </c>
      <c r="E16" s="41" t="s">
        <v>336</v>
      </c>
      <c r="F16" s="108" t="s">
        <v>337</v>
      </c>
      <c r="G16" s="114"/>
      <c r="H16" s="115"/>
      <c r="I16" s="114"/>
      <c r="J16" s="115"/>
      <c r="K16" s="114"/>
      <c r="L16" s="115"/>
      <c r="M16" s="114"/>
      <c r="N16" s="115"/>
      <c r="O16" s="114"/>
      <c r="P16" s="115"/>
      <c r="Q16" s="19"/>
      <c r="R16" s="110"/>
    </row>
    <row r="17" spans="4:18" ht="101.25" hidden="1">
      <c r="D17" s="6" t="s">
        <v>338</v>
      </c>
      <c r="E17" s="41" t="s">
        <v>339</v>
      </c>
      <c r="F17" s="108" t="s">
        <v>59</v>
      </c>
      <c r="G17" s="114"/>
      <c r="H17" s="115"/>
      <c r="I17" s="114"/>
      <c r="J17" s="115"/>
      <c r="K17" s="114"/>
      <c r="L17" s="115"/>
      <c r="M17" s="114"/>
      <c r="N17" s="115"/>
      <c r="O17" s="114"/>
      <c r="P17" s="115"/>
      <c r="Q17" s="19"/>
      <c r="R17" s="110"/>
    </row>
    <row r="18" spans="4:18" ht="66.75" customHeight="1">
      <c r="D18" s="6" t="s">
        <v>110</v>
      </c>
      <c r="E18" s="37" t="s">
        <v>340</v>
      </c>
      <c r="F18" s="108" t="s">
        <v>341</v>
      </c>
      <c r="G18" s="39">
        <v>0</v>
      </c>
      <c r="H18" s="111"/>
      <c r="I18" s="39">
        <v>0</v>
      </c>
      <c r="J18" s="111"/>
      <c r="K18" s="39">
        <v>0</v>
      </c>
      <c r="L18" s="111"/>
      <c r="M18" s="39">
        <v>0</v>
      </c>
      <c r="N18" s="111"/>
      <c r="O18" s="39">
        <v>0</v>
      </c>
      <c r="P18" s="111"/>
      <c r="Q18" s="19" t="s">
        <v>342</v>
      </c>
      <c r="R18" s="110"/>
    </row>
    <row r="19" spans="4:18" ht="50.25" customHeight="1">
      <c r="D19" s="6" t="s">
        <v>115</v>
      </c>
      <c r="E19" s="37" t="s">
        <v>343</v>
      </c>
      <c r="F19" s="6" t="s">
        <v>337</v>
      </c>
      <c r="G19" s="39">
        <v>10</v>
      </c>
      <c r="H19" s="111"/>
      <c r="I19" s="39">
        <v>0</v>
      </c>
      <c r="J19" s="111"/>
      <c r="K19" s="39">
        <v>0</v>
      </c>
      <c r="L19" s="111"/>
      <c r="M19" s="39">
        <v>10</v>
      </c>
      <c r="N19" s="111"/>
      <c r="O19" s="39">
        <v>10</v>
      </c>
      <c r="P19" s="111"/>
      <c r="Q19" s="19" t="s">
        <v>344</v>
      </c>
      <c r="R19" s="110"/>
    </row>
    <row r="20" spans="4:18"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4:18" ht="12.75">
      <c r="D21" s="118">
        <v>1</v>
      </c>
      <c r="E21" s="119" t="s">
        <v>345</v>
      </c>
    </row>
    <row r="22" spans="4:18">
      <c r="D22" s="99"/>
      <c r="E22" s="119" t="s">
        <v>346</v>
      </c>
    </row>
    <row r="23" spans="4:18">
      <c r="D23" s="99"/>
      <c r="E23" s="119"/>
    </row>
  </sheetData>
  <mergeCells count="17">
    <mergeCell ref="K6:L6"/>
    <mergeCell ref="M6:N6"/>
    <mergeCell ref="O6:P6"/>
    <mergeCell ref="A9:B9"/>
    <mergeCell ref="D3:Q3"/>
    <mergeCell ref="D7:H7"/>
    <mergeCell ref="Q7:Q9"/>
    <mergeCell ref="D8:D9"/>
    <mergeCell ref="E8:E9"/>
    <mergeCell ref="F8:F9"/>
    <mergeCell ref="G8:H8"/>
    <mergeCell ref="I8:J8"/>
    <mergeCell ref="K8:L8"/>
    <mergeCell ref="M8:N8"/>
    <mergeCell ref="O8:P8"/>
    <mergeCell ref="G6:H6"/>
    <mergeCell ref="I6:J6"/>
  </mergeCells>
  <dataValidations count="4">
    <dataValidation type="list" operator="lessThanOrEqual" allowBlank="1" showInputMessage="1" errorTitle="Ошибка" error="Укажите значение вручную или выберите из списка!" prompt="Укажите значение вручную или выберите из списка" sqref="G13 I13 K13 M13 O13">
      <formula1>"Не утверждены"</formula1>
    </dataValidation>
    <dataValidation type="decimal" allowBlank="1" showErrorMessage="1" errorTitle="Ошибка" error="Введите значение от 0 до 100%" sqref="G18 I18 K18 M18 O1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:H13 H15:H19 J15:J19 J11:J13 L15:L19 L11:L13 N15:N19 N11:N13 P11:P13 P15:P19">
      <formula1>900</formula1>
    </dataValidation>
    <dataValidation type="decimal" allowBlank="1" showErrorMessage="1" errorTitle="Ошибка" error="Допускается ввод только неотрицательных чисел!" sqref="G15:G17 G19 G11:G12 I15:I17 I19 I11:I12 K15:K17 K19 K11:K12 M15:M17 M19 M11:M12 O15:O17 O19 O11:O12">
      <formula1>0</formula1>
      <formula2>9.99999999999999E+23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п. 19, 21 </vt:lpstr>
      <vt:lpstr>п.20</vt:lpstr>
      <vt:lpstr>List01_flag_index_1</vt:lpstr>
      <vt:lpstr>List01_flag_index_2</vt:lpstr>
      <vt:lpstr>'п. 19, 21 '!Заголовки_для_печати</vt:lpstr>
      <vt:lpstr>'п. 19, 21 '!Область_печати</vt:lpstr>
      <vt:lpstr>п.20!Область_печати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2022-04-18T10:24:58Z</dcterms:modified>
</cp:coreProperties>
</file>