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 activeTab="4"/>
  </bookViews>
  <sheets>
    <sheet name="Тепловая энергия" sheetId="3" r:id="rId1"/>
    <sheet name="Т-6 (коллекторы)" sheetId="2" r:id="rId2"/>
    <sheet name="Т-15 (коллекторы)" sheetId="5" r:id="rId3"/>
    <sheet name="Теплоноситель" sheetId="6" r:id="rId4"/>
    <sheet name="Услуги по передаче ТЭ, ТН" sheetId="7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nscount" hidden="1">1</definedName>
    <definedName name="buhg_flag" localSheetId="2">[1]Титульный!$F$36</definedName>
    <definedName name="buhg_flag" localSheetId="0">[2]Титульный!$F$36</definedName>
    <definedName name="buhg_flag" localSheetId="3">[3]Титульный!$F$36</definedName>
    <definedName name="buhg_flag" localSheetId="4">[4]Титульный!$F$36</definedName>
    <definedName name="buhg_flag">[5]Титульный!$F$36</definedName>
    <definedName name="CHECK_LINK_RANGE_1">"Калькуляция!$I$11:$I$132"</definedName>
    <definedName name="checkCell_List01" localSheetId="2">'Т-15 (коллекторы)'!$D$24:$I$110</definedName>
    <definedName name="checkCell_List01" localSheetId="0">'Тепловая энергия'!$D$24:$I$208</definedName>
    <definedName name="checkCell_List01" localSheetId="3">Теплоноситель!$D$24:$I$122</definedName>
    <definedName name="checkCell_List01" localSheetId="4">'Услуги по передаче ТЭ, ТН'!$D$24:$I$104</definedName>
    <definedName name="checkCell_List01">'Т-6 (коллекторы)'!$D$24:$I$110</definedName>
    <definedName name="data_type" localSheetId="2">[1]TEHSHEET!$M$2:$M$3</definedName>
    <definedName name="data_type" localSheetId="0">[2]TEHSHEET!$M$2:$M$3</definedName>
    <definedName name="data_type" localSheetId="3">[3]TEHSHEET!$M$2:$M$3</definedName>
    <definedName name="data_type" localSheetId="4">[4]TEHSHEET!$M$2:$M$3</definedName>
    <definedName name="data_type">[5]TEHSHEET!$M$2:$M$3</definedName>
    <definedName name="dateBuhg" localSheetId="2">[1]Титульный!$F$37</definedName>
    <definedName name="dateBuhg" localSheetId="0">[2]Титульный!$F$37</definedName>
    <definedName name="dateBuhg" localSheetId="3">[3]Титульный!$F$37</definedName>
    <definedName name="dateBuhg" localSheetId="4">[4]Титульный!$F$37</definedName>
    <definedName name="dateBuhg">[5]Титульный!$F$37</definedName>
    <definedName name="DESCRIPTION_TERRITORY" localSheetId="2">[1]REESTR_DS!$B$2:$B$3</definedName>
    <definedName name="DESCRIPTION_TERRITORY" localSheetId="0">[2]REESTR_DS!$B$2:$B$3</definedName>
    <definedName name="DESCRIPTION_TERRITORY" localSheetId="3">[3]REESTR_DS!$B$2:$B$3</definedName>
    <definedName name="DESCRIPTION_TERRITORY" localSheetId="4">[4]REESTR_DS!$B$2:$B$3</definedName>
    <definedName name="DESCRIPTION_TERRITORY">[5]REESTR_DS!$B$2:$B$3</definedName>
    <definedName name="et_hor_List01_2" localSheetId="2">'Т-15 (коллекторы)'!$2:$2</definedName>
    <definedName name="et_hor_List01_2" localSheetId="0">'Тепловая энергия'!$2:$2</definedName>
    <definedName name="et_hor_List01_2" localSheetId="3">Теплоноситель!$2:$2</definedName>
    <definedName name="et_hor_List01_2" localSheetId="4">'Услуги по передаче ТЭ, ТН'!$2:$2</definedName>
    <definedName name="et_hor_List01_2">'Т-6 (коллекторы)'!$2:$2</definedName>
    <definedName name="et_hor_List01_3" localSheetId="2">'Т-15 (коллекторы)'!$6:$11</definedName>
    <definedName name="et_hor_List01_3" localSheetId="0">'Тепловая энергия'!$6:$11</definedName>
    <definedName name="et_hor_List01_3" localSheetId="3">Теплоноситель!$6:$11</definedName>
    <definedName name="et_hor_List01_3" localSheetId="4">'Услуги по передаче ТЭ, ТН'!$6:$11</definedName>
    <definedName name="et_hor_List01_3">'Т-6 (коллекторы)'!$6:$11</definedName>
    <definedName name="et_hor_List01_4" localSheetId="2">'Т-15 (коллекторы)'!$4:$4</definedName>
    <definedName name="et_hor_List01_4" localSheetId="0">'Тепловая энергия'!$4:$4</definedName>
    <definedName name="et_hor_List01_4" localSheetId="3">Теплоноситель!$4:$4</definedName>
    <definedName name="et_hor_List01_4" localSheetId="4">'Услуги по передаче ТЭ, ТН'!$4:$4</definedName>
    <definedName name="et_hor_List01_4">'Т-6 (коллекторы)'!$4:$4</definedName>
    <definedName name="et_hor_List01_5" localSheetId="2">'Т-15 (коллекторы)'!$13:$13</definedName>
    <definedName name="et_hor_List01_5" localSheetId="0">'Тепловая энергия'!$13:$13</definedName>
    <definedName name="et_hor_List01_5" localSheetId="3">Теплоноситель!$13:$13</definedName>
    <definedName name="et_hor_List01_5" localSheetId="4">'Услуги по передаче ТЭ, ТН'!$13:$13</definedName>
    <definedName name="et_hor_List01_5">'Т-6 (коллекторы)'!$13:$13</definedName>
    <definedName name="et_hor_List01_6" localSheetId="2">'Т-15 (коллекторы)'!$15:$15</definedName>
    <definedName name="et_hor_List01_6" localSheetId="0">'Тепловая энергия'!$15:$15</definedName>
    <definedName name="et_hor_List01_6" localSheetId="3">Теплоноситель!$15:$15</definedName>
    <definedName name="et_hor_List01_6" localSheetId="4">'Услуги по передаче ТЭ, ТН'!$15:$15</definedName>
    <definedName name="et_hor_List01_6">'Т-6 (коллекторы)'!$15:$15</definedName>
    <definedName name="et_hor_List01_7" localSheetId="2">'Т-15 (коллекторы)'!$17:$17</definedName>
    <definedName name="et_hor_List01_7" localSheetId="0">'Тепловая энергия'!$17:$17</definedName>
    <definedName name="et_hor_List01_7" localSheetId="3">Теплоноситель!$17:$17</definedName>
    <definedName name="et_hor_List01_7" localSheetId="4">'Услуги по передаче ТЭ, ТН'!$17:$17</definedName>
    <definedName name="et_hor_List01_7">'Т-6 (коллекторы)'!$17:$17</definedName>
    <definedName name="et_ver_List01_1" localSheetId="2">'Т-15 (коллекторы)'!$G:$G</definedName>
    <definedName name="et_ver_List01_1" localSheetId="0">'Тепловая энергия'!$G:$G</definedName>
    <definedName name="et_ver_List01_1" localSheetId="3">Теплоноситель!$G:$G</definedName>
    <definedName name="et_ver_List01_1" localSheetId="4">'Услуги по передаче ТЭ, ТН'!$G:$G</definedName>
    <definedName name="et_ver_List01_1">'Т-6 (коллекторы)'!$G:$G</definedName>
    <definedName name="f_year" localSheetId="2">[1]Титульный!$F$20</definedName>
    <definedName name="f_year" localSheetId="0">[2]Титульный!$F$20</definedName>
    <definedName name="f_year" localSheetId="3">[3]Титульный!$F$20</definedName>
    <definedName name="f_year" localSheetId="4">[4]Титульный!$F$20</definedName>
    <definedName name="f_year">[5]Титульный!$F$20</definedName>
    <definedName name="form_up_date" localSheetId="2">[1]Титульный!$F$14</definedName>
    <definedName name="form_up_date" localSheetId="0">[2]Титульный!$F$14</definedName>
    <definedName name="form_up_date" localSheetId="3">[3]Титульный!$F$14</definedName>
    <definedName name="form_up_date" localSheetId="4">[4]Титульный!$F$14</definedName>
    <definedName name="form_up_date">[5]Титульный!$F$14</definedName>
    <definedName name="kind_of_forms" localSheetId="2">[1]TEHSHEET!$S$2:$S$7</definedName>
    <definedName name="kind_of_forms" localSheetId="0">[2]TEHSHEET!$S$2:$S$7</definedName>
    <definedName name="kind_of_forms" localSheetId="3">[3]TEHSHEET!$S$2:$S$7</definedName>
    <definedName name="kind_of_forms" localSheetId="4">[4]TEHSHEET!$S$2:$S$7</definedName>
    <definedName name="kind_of_forms">[5]TEHSHEET!$S$2:$S$7</definedName>
    <definedName name="kind_of_fuels" localSheetId="2">[1]TEHSHEET!$AB$2:$AB$29</definedName>
    <definedName name="kind_of_fuels" localSheetId="0">[2]TEHSHEET!$AB$2:$AB$29</definedName>
    <definedName name="kind_of_fuels" localSheetId="3">[3]TEHSHEET!$AB$2:$AB$29</definedName>
    <definedName name="kind_of_fuels" localSheetId="4">[4]TEHSHEET!$AB$2:$AB$29</definedName>
    <definedName name="kind_of_fuels">[5]TEHSHEET!$AB$2:$AB$29</definedName>
    <definedName name="kind_of_nameforms" localSheetId="2">[1]TEHSHEET!$T$2:$T$7</definedName>
    <definedName name="kind_of_nameforms" localSheetId="0">[2]TEHSHEET!$T$2:$T$7</definedName>
    <definedName name="kind_of_nameforms" localSheetId="3">[3]TEHSHEET!$T$2:$T$7</definedName>
    <definedName name="kind_of_nameforms" localSheetId="4">[4]TEHSHEET!$T$2:$T$7</definedName>
    <definedName name="kind_of_nameforms">[5]TEHSHEET!$T$2:$T$7</definedName>
    <definedName name="kind_of_purchase_method" localSheetId="2">[1]TEHSHEET!$P$2:$P$4</definedName>
    <definedName name="kind_of_purchase_method" localSheetId="0">[2]TEHSHEET!$P$2:$P$4</definedName>
    <definedName name="kind_of_purchase_method" localSheetId="3">[3]TEHSHEET!$P$2:$P$4</definedName>
    <definedName name="kind_of_purchase_method" localSheetId="4">[4]TEHSHEET!$P$2:$P$4</definedName>
    <definedName name="kind_of_purchase_method">[5]TEHSHEET!$P$2:$P$4</definedName>
    <definedName name="List_01_prov" localSheetId="2">'Т-15 (коллекторы)'!$G$115:$I$115</definedName>
    <definedName name="List_01_prov" localSheetId="0">'Тепловая энергия'!$G$213:$I$213</definedName>
    <definedName name="List_01_prov" localSheetId="3">Теплоноситель!$G$127:$I$127</definedName>
    <definedName name="List_01_prov" localSheetId="4">'Услуги по передаче ТЭ, ТН'!$G$109:$I$109</definedName>
    <definedName name="List_01_prov">'Т-6 (коллекторы)'!$G$115:$I$115</definedName>
    <definedName name="List01_2_reserve" localSheetId="2">'Т-15 (коллекторы)'!$G$67:$I$70</definedName>
    <definedName name="List01_2_reserve" localSheetId="0">'Тепловая энергия'!$G$73:$I$76</definedName>
    <definedName name="List01_2_reserve" localSheetId="3">Теплоноситель!$G$61:$I$64</definedName>
    <definedName name="List01_2_reserve" localSheetId="4">'Услуги по передаче ТЭ, ТН'!$G$61:$I$64</definedName>
    <definedName name="List01_2_reserve">'Т-6 (коллекторы)'!$G$67:$I$70</definedName>
    <definedName name="List01_3_reserve" localSheetId="2">'Т-15 (коллекторы)'!$G$33:$H$44</definedName>
    <definedName name="List01_3_reserve" localSheetId="0">'Тепловая энергия'!$G$33:$H$50</definedName>
    <definedName name="List01_3_reserve" localSheetId="3">Теплоноситель!$G$33:$H$38</definedName>
    <definedName name="List01_3_reserve" localSheetId="4">'Услуги по передаче ТЭ, ТН'!$G$33:$H$38</definedName>
    <definedName name="List01_3_reserve">'Т-6 (коллекторы)'!$G$33:$H$44</definedName>
    <definedName name="List01_4_reserve" localSheetId="2">'Т-15 (коллекторы)'!$G$96:$I$97</definedName>
    <definedName name="List01_4_reserve" localSheetId="0">'Тепловая энергия'!$G$125:$I$149</definedName>
    <definedName name="List01_4_reserve" localSheetId="3">Теплоноситель!$G$108:$I$109</definedName>
    <definedName name="List01_4_reserve" localSheetId="4">'Услуги по передаче ТЭ, ТН'!$G$90:$I$91</definedName>
    <definedName name="List01_4_reserve">'Т-6 (коллекторы)'!$G$96:$I$97</definedName>
    <definedName name="List01_5_reserve" localSheetId="2">'Т-15 (коллекторы)'!$G$99:$I$100</definedName>
    <definedName name="List01_5_reserve" localSheetId="0">'Тепловая энергия'!$G$151:$I$175</definedName>
    <definedName name="List01_5_reserve" localSheetId="3">Теплоноситель!$G$111:$I$112</definedName>
    <definedName name="List01_5_reserve" localSheetId="4">'Услуги по передаче ТЭ, ТН'!$G$93:$I$94</definedName>
    <definedName name="List01_5_reserve">'Т-6 (коллекторы)'!$G$99:$I$100</definedName>
    <definedName name="List01_6_reserve" localSheetId="2">'Т-15 (коллекторы)'!$G$102:$I$103</definedName>
    <definedName name="List01_6_reserve" localSheetId="0">'Тепловая энергия'!$G$177:$I$201</definedName>
    <definedName name="List01_6_reserve" localSheetId="3">Теплоноситель!$G$114:$I$115</definedName>
    <definedName name="List01_6_reserve" localSheetId="4">'Услуги по передаче ТЭ, ТН'!$G$96:$I$97</definedName>
    <definedName name="List01_6_reserve">'Т-6 (коллекторы)'!$G$102:$I$103</definedName>
    <definedName name="List01_7_reserve" localSheetId="2">'Т-15 (коллекторы)'!$G$81:$I$82</definedName>
    <definedName name="List01_7_reserve" localSheetId="0">'Тепловая энергия'!$G$87:$I$111</definedName>
    <definedName name="List01_7_reserve" localSheetId="3">Теплоноситель!$G$75:$I$94</definedName>
    <definedName name="List01_7_reserve" localSheetId="4">'Услуги по передаче ТЭ, ТН'!$G$75:$I$76</definedName>
    <definedName name="List01_7_reserve">'Т-6 (коллекторы)'!$G$81:$I$82</definedName>
    <definedName name="List01_CheckC" localSheetId="2">'Т-15 (коллекторы)'!$E$28:$H$110</definedName>
    <definedName name="List01_CheckC" localSheetId="0">'Тепловая энергия'!$E$28:$H$208</definedName>
    <definedName name="List01_CheckC" localSheetId="3">Теплоноситель!$E$28:$H$122</definedName>
    <definedName name="List01_CheckC" localSheetId="4">'Услуги по передаче ТЭ, ТН'!$E$28:$H$104</definedName>
    <definedName name="List01_CheckC">'Т-6 (коллекторы)'!$E$28:$H$110</definedName>
    <definedName name="List01_costs_OPS" localSheetId="2">'Т-15 (коллекторы)'!$G$62:$H$62</definedName>
    <definedName name="List01_costs_OPS" localSheetId="0">'Тепловая энергия'!$G$68:$H$68</definedName>
    <definedName name="List01_costs_OPS" localSheetId="3">Теплоноситель!$G$56:$H$56</definedName>
    <definedName name="List01_costs_OPS" localSheetId="4">'Услуги по передаче ТЭ, ТН'!$G$56:$H$56</definedName>
    <definedName name="List01_costs_OPS">'Т-6 (коллекторы)'!$G$62:$H$62</definedName>
    <definedName name="List01_costs_OPS_22" localSheetId="2">'Т-15 (коллекторы)'!$G$62</definedName>
    <definedName name="List01_costs_OPS_22" localSheetId="0">'Тепловая энергия'!$G$68</definedName>
    <definedName name="List01_costs_OPS_22" localSheetId="3">Теплоноситель!$G$56</definedName>
    <definedName name="List01_costs_OPS_22" localSheetId="4">'Услуги по передаче ТЭ, ТН'!$G$56</definedName>
    <definedName name="List01_costs_OPS_22">'Т-6 (коллекторы)'!$G$62</definedName>
    <definedName name="List01_costs_PH" localSheetId="2">'Т-15 (коллекторы)'!$G$64:$H$64</definedName>
    <definedName name="List01_costs_PH" localSheetId="0">'Тепловая энергия'!$G$70:$H$70</definedName>
    <definedName name="List01_costs_PH" localSheetId="3">Теплоноситель!$G$58:$H$58</definedName>
    <definedName name="List01_costs_PH" localSheetId="4">'Услуги по передаче ТЭ, ТН'!$G$58:$H$58</definedName>
    <definedName name="List01_costs_PH">'Т-6 (коллекторы)'!$G$64:$H$64</definedName>
    <definedName name="List01_costs_PH_22" localSheetId="2">'Т-15 (коллекторы)'!$G$64</definedName>
    <definedName name="List01_costs_PH_22" localSheetId="0">'Тепловая энергия'!$G$70</definedName>
    <definedName name="List01_costs_PH_22" localSheetId="3">Теплоноситель!$G$58</definedName>
    <definedName name="List01_costs_PH_22" localSheetId="4">'Услуги по передаче ТЭ, ТН'!$G$58</definedName>
    <definedName name="List01_costs_PH_22">'Т-6 (коллекторы)'!$G$64</definedName>
    <definedName name="List01_flag_index_1" localSheetId="2">'Т-15 (коллекторы)'!$G$63:$H$63</definedName>
    <definedName name="List01_flag_index_1" localSheetId="0">'Тепловая энергия'!$G$69:$H$69</definedName>
    <definedName name="List01_flag_index_1" localSheetId="3">Теплоноситель!$G$57:$H$57</definedName>
    <definedName name="List01_flag_index_1" localSheetId="4">'Услуги по передаче ТЭ, ТН'!$G$57:$H$57</definedName>
    <definedName name="List01_flag_index_1">'Т-6 (коллекторы)'!$G$63:$H$63</definedName>
    <definedName name="List01_flag_index_2" localSheetId="2">'Т-15 (коллекторы)'!$G$65:$H$65</definedName>
    <definedName name="List01_flag_index_2" localSheetId="0">'Тепловая энергия'!$G$71:$H$71</definedName>
    <definedName name="List01_flag_index_2" localSheetId="3">Теплоноситель!$G$59:$H$59</definedName>
    <definedName name="List01_flag_index_2" localSheetId="4">'Услуги по передаче ТЭ, ТН'!$G$59:$H$59</definedName>
    <definedName name="List01_flag_index_2">'Т-6 (коллекторы)'!$G$65:$H$65</definedName>
    <definedName name="List01_GroundMaterials_1" localSheetId="2">'Т-15 (коллекторы)'!$G$106:$H$108</definedName>
    <definedName name="List01_GroundMaterials_1" localSheetId="0">'Тепловая энергия'!$G$204:$H$206</definedName>
    <definedName name="List01_GroundMaterials_1" localSheetId="3">Теплоноситель!$G$118:$H$120</definedName>
    <definedName name="List01_GroundMaterials_1" localSheetId="4">'Услуги по передаче ТЭ, ТН'!$G$100:$H$102</definedName>
    <definedName name="List01_GroundMaterials_1">'Т-6 (коллекторы)'!$G$106:$H$108</definedName>
    <definedName name="List01_Name" localSheetId="2">'Т-15 (коллекторы)'!$G$25:$I$25</definedName>
    <definedName name="List01_Name" localSheetId="0">'Тепловая энергия'!$G$25:$I$25</definedName>
    <definedName name="List01_Name" localSheetId="3">Теплоноситель!$G$25:$I$25</definedName>
    <definedName name="List01_Name" localSheetId="4">'Услуги по передаче ТЭ, ТН'!$G$25:$I$25</definedName>
    <definedName name="List01_Name">'Т-6 (коллекторы)'!$G$25:$I$25</definedName>
    <definedName name="List01_Num" localSheetId="2">'Т-15 (коллекторы)'!$G$19:$I$19</definedName>
    <definedName name="List01_Num" localSheetId="0">'Тепловая энергия'!$G$19:$I$19</definedName>
    <definedName name="List01_Num" localSheetId="3">Теплоноситель!$G$19:$I$19</definedName>
    <definedName name="List01_Num" localSheetId="4">'Услуги по передаче ТЭ, ТН'!$G$19:$I$19</definedName>
    <definedName name="List01_Num">'Т-6 (коллекторы)'!$G$19:$I$19</definedName>
    <definedName name="List01_NumberColumns" localSheetId="2">'Т-15 (коллекторы)'!$G$23:$H$23</definedName>
    <definedName name="List01_NumberColumns" localSheetId="0">'Тепловая энергия'!$G$23:$H$23</definedName>
    <definedName name="List01_NumberColumns" localSheetId="3">Теплоноситель!$G$23:$H$23</definedName>
    <definedName name="List01_NumberColumns" localSheetId="4">'Услуги по передаче ТЭ, ТН'!$G$23:$H$23</definedName>
    <definedName name="List01_NumberColumns">'Т-6 (коллекторы)'!$G$23:$H$23</definedName>
    <definedName name="List01_p1" localSheetId="2">'Т-15 (коллекторы)'!$G$29:$H$29</definedName>
    <definedName name="List01_p1" localSheetId="0">'Тепловая энергия'!$G$29:$H$29</definedName>
    <definedName name="List01_p1" localSheetId="3">Теплоноситель!$G$29:$H$29</definedName>
    <definedName name="List01_p1" localSheetId="4">'Услуги по передаче ТЭ, ТН'!$G$29:$H$29</definedName>
    <definedName name="List01_p1">'Т-6 (коллекторы)'!$G$29:$H$29</definedName>
    <definedName name="List01_p1_minus_p3" localSheetId="2">'Т-15 (коллекторы)'!$G$29,'Т-15 (коллекторы)'!$G$30</definedName>
    <definedName name="List01_p1_minus_p3" localSheetId="0">'Тепловая энергия'!$G$29,'Тепловая энергия'!$G$30</definedName>
    <definedName name="List01_p1_minus_p3" localSheetId="3">Теплоноситель!$G$29,Теплоноситель!$G$30</definedName>
    <definedName name="List01_p1_minus_p3" localSheetId="4">'Услуги по передаче ТЭ, ТН'!$G$29,'Услуги по передаче ТЭ, ТН'!$G$30</definedName>
    <definedName name="List01_p1_minus_p3">'Т-6 (коллекторы)'!$G$29,'Т-6 (коллекторы)'!$G$30</definedName>
    <definedName name="List01_p11" localSheetId="2">'Т-15 (коллекторы)'!$G$86:$G$89</definedName>
    <definedName name="List01_p11" localSheetId="0">'Тепловая энергия'!$G$115:$G$118</definedName>
    <definedName name="List01_p11" localSheetId="3">Теплоноситель!$G$98:$G$101</definedName>
    <definedName name="List01_p11" localSheetId="4">'Услуги по передаче ТЭ, ТН'!$G$80:$G$83</definedName>
    <definedName name="List01_p11">'Т-6 (коллекторы)'!$G$86:$G$89</definedName>
    <definedName name="List01_p12" localSheetId="2">'Т-15 (коллекторы)'!$G$90</definedName>
    <definedName name="List01_p12" localSheetId="0">'Тепловая энергия'!$G$119</definedName>
    <definedName name="List01_p12" localSheetId="3">Теплоноситель!$G$102</definedName>
    <definedName name="List01_p12" localSheetId="4">'Услуги по передаче ТЭ, ТН'!$G$84</definedName>
    <definedName name="List01_p12">'Т-6 (коллекторы)'!$G$90</definedName>
    <definedName name="List01_p16" localSheetId="2">'Т-15 (коллекторы)'!$G$95:$G$97</definedName>
    <definedName name="List01_p16" localSheetId="0">'Тепловая энергия'!$G$124:$G$149</definedName>
    <definedName name="List01_p16" localSheetId="3">Теплоноситель!$G$107:$G$109</definedName>
    <definedName name="List01_p16" localSheetId="4">'Услуги по передаче ТЭ, ТН'!$G$89:$G$91</definedName>
    <definedName name="List01_p16">'Т-6 (коллекторы)'!$G$95:$G$97</definedName>
    <definedName name="List01_p16_data" localSheetId="2">'Т-15 (коллекторы)'!$G$95</definedName>
    <definedName name="List01_p16_data" localSheetId="0">'Тепловая энергия'!$G$124</definedName>
    <definedName name="List01_p16_data" localSheetId="3">Теплоноситель!$G$107</definedName>
    <definedName name="List01_p16_data" localSheetId="4">'Услуги по передаче ТЭ, ТН'!$G$89</definedName>
    <definedName name="List01_p16_data">'Т-6 (коллекторы)'!$G$95</definedName>
    <definedName name="List01_p19_20" localSheetId="2">'Т-15 (коллекторы)'!$G$104:$G$105</definedName>
    <definedName name="List01_p19_20" localSheetId="0">'Тепловая энергия'!$G$202:$G$203</definedName>
    <definedName name="List01_p19_20" localSheetId="3">Теплоноситель!$G$116:$G$117</definedName>
    <definedName name="List01_p19_20" localSheetId="4">'Услуги по передаче ТЭ, ТН'!$G$98:$G$99</definedName>
    <definedName name="List01_p19_20">'Т-6 (коллекторы)'!$G$104:$G$105</definedName>
    <definedName name="List01_p2_14" localSheetId="2">'Т-15 (коллекторы)'!$I$62</definedName>
    <definedName name="List01_p2_14" localSheetId="0">'Тепловая энергия'!$I$68</definedName>
    <definedName name="List01_p2_14" localSheetId="3">Теплоноситель!$I$56</definedName>
    <definedName name="List01_p2_14" localSheetId="4">'Услуги по передаче ТЭ, ТН'!$I$56</definedName>
    <definedName name="List01_p2_14">'Т-6 (коллекторы)'!$I$62</definedName>
    <definedName name="List01_p3" localSheetId="2">'Т-15 (коллекторы)'!$G$30:$H$30</definedName>
    <definedName name="List01_p3" localSheetId="0">'Тепловая энергия'!$G$30:$H$30</definedName>
    <definedName name="List01_p3" localSheetId="3">Теплоноситель!$G$30:$H$30</definedName>
    <definedName name="List01_p3" localSheetId="4">'Услуги по передаче ТЭ, ТН'!$G$30:$H$30</definedName>
    <definedName name="List01_p3">'Т-6 (коллекторы)'!$G$30:$H$30</definedName>
    <definedName name="List01_p3_10_check" localSheetId="2">'Т-15 (коллекторы)'!$K$63</definedName>
    <definedName name="List01_p3_10_check" localSheetId="0">'Тепловая энергия'!$K$69</definedName>
    <definedName name="List01_p3_10_check" localSheetId="3">Теплоноситель!$K$57</definedName>
    <definedName name="List01_p3_10_check" localSheetId="4">'Услуги по передаче ТЭ, ТН'!$K$57</definedName>
    <definedName name="List01_p3_10_check">'Т-6 (коллекторы)'!$K$63</definedName>
    <definedName name="List01_p3_11_check" localSheetId="2">'Т-15 (коллекторы)'!$K$65</definedName>
    <definedName name="List01_p3_11_check" localSheetId="0">'Тепловая энергия'!$K$71</definedName>
    <definedName name="List01_p3_11_check" localSheetId="3">Теплоноситель!$K$59</definedName>
    <definedName name="List01_p3_11_check" localSheetId="4">'Услуги по передаче ТЭ, ТН'!$K$59</definedName>
    <definedName name="List01_p3_11_check">'Т-6 (коллекторы)'!$K$65</definedName>
    <definedName name="List01_p4" localSheetId="2">'Т-15 (коллекторы)'!$G$71:$H$71</definedName>
    <definedName name="List01_p4" localSheetId="0">'Тепловая энергия'!$G$77:$H$77</definedName>
    <definedName name="List01_p4" localSheetId="3">Теплоноситель!$G$65:$H$65</definedName>
    <definedName name="List01_p4" localSheetId="4">'Услуги по передаче ТЭ, ТН'!$G$65:$H$65</definedName>
    <definedName name="List01_p4">'Т-6 (коллекторы)'!$G$71:$H$71</definedName>
    <definedName name="List01_p9" localSheetId="2">'Т-15 (коллекторы)'!$G$83</definedName>
    <definedName name="List01_p9" localSheetId="0">'Тепловая энергия'!$G$112</definedName>
    <definedName name="List01_p9" localSheetId="3">Теплоноситель!$G$95</definedName>
    <definedName name="List01_p9" localSheetId="4">'Услуги по передаче ТЭ, ТН'!$G$77</definedName>
    <definedName name="List01_p9">'Т-6 (коллекторы)'!$G$83</definedName>
    <definedName name="List01_purchTE" localSheetId="2">'Т-15 (коллекторы)'!$G$85</definedName>
    <definedName name="List01_purchTE" localSheetId="0">'Тепловая энергия'!$G$114</definedName>
    <definedName name="List01_purchTE" localSheetId="3">Теплоноситель!$G$97</definedName>
    <definedName name="List01_purchTE" localSheetId="4">'Услуги по передаче ТЭ, ТН'!$G$79</definedName>
    <definedName name="List01_purchTE">'Т-6 (коллекторы)'!$G$85</definedName>
    <definedName name="List01_revenue_from_activity_80_flag" localSheetId="2">'Т-15 (коллекторы)'!$G$79:$I$79</definedName>
    <definedName name="List01_revenue_from_activity_80_flag" localSheetId="0">'Тепловая энергия'!$G$85:$I$85</definedName>
    <definedName name="List01_revenue_from_activity_80_flag" localSheetId="3">Теплоноситель!$G$73:$I$73</definedName>
    <definedName name="List01_revenue_from_activity_80_flag" localSheetId="4">'Услуги по передаче ТЭ, ТН'!$G$73:$I$73</definedName>
    <definedName name="List01_revenue_from_activity_80_flag">'Т-6 (коллекторы)'!$G$79:$I$79</definedName>
    <definedName name="List06_flag_year" localSheetId="2">'[1]Форма 4.5'!$K$20:$K$26</definedName>
    <definedName name="List06_flag_year" localSheetId="0">'[2]Форма 4.5'!$K$20:$K$26</definedName>
    <definedName name="List06_flag_year" localSheetId="3">'[3]Форма 4.5'!$K$20:$K$26</definedName>
    <definedName name="List06_flag_year" localSheetId="4">'[4]Форма 4.5'!$K$20:$K$26</definedName>
    <definedName name="List06_flag_year">'[5]Форма 4.5'!$K$20:$K$26</definedName>
    <definedName name="note_ter" localSheetId="2">[1]Дифференциация!$I$21:$I$25</definedName>
    <definedName name="note_ter" localSheetId="0">[2]Дифференциация!$I$21:$I$25</definedName>
    <definedName name="note_ter" localSheetId="3">[3]Дифференциация!$I$21:$I$25</definedName>
    <definedName name="note_ter" localSheetId="4">[4]Дифференциация!$I$21:$I$25</definedName>
    <definedName name="note_ter">[5]Дифференциация!$I$21:$I$25</definedName>
    <definedName name="obj_List01_22" localSheetId="2">'Т-15 (коллекторы)'!$G:$G</definedName>
    <definedName name="obj_List01_22" localSheetId="0">'Тепловая энергия'!$G:$G</definedName>
    <definedName name="obj_List01_22" localSheetId="3">Теплоноситель!$G:$G</definedName>
    <definedName name="obj_List01_22" localSheetId="4">'Услуги по передаче ТЭ, ТН'!$G:$G</definedName>
    <definedName name="obj_List01_22">'Т-6 (коллекторы)'!$G:$G</definedName>
    <definedName name="org" localSheetId="2">[1]Титульный!$F$26</definedName>
    <definedName name="org" localSheetId="0">[2]Титульный!$F$26</definedName>
    <definedName name="org" localSheetId="3">[3]Титульный!$F$26</definedName>
    <definedName name="org" localSheetId="4">[4]Титульный!$F$26</definedName>
    <definedName name="org">[5]Титульный!$F$26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localSheetId="4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localSheetId="4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2" localSheetId="2">'Т-15 (коллекторы)'!$C$66:$C$70</definedName>
    <definedName name="pDel_List01_2" localSheetId="0">'Тепловая энергия'!$C$72:$C$76</definedName>
    <definedName name="pDel_List01_2" localSheetId="3">Теплоноситель!$C$60:$C$64</definedName>
    <definedName name="pDel_List01_2" localSheetId="4">'Услуги по передаче ТЭ, ТН'!$C$60:$C$64</definedName>
    <definedName name="pDel_List01_2">'Т-6 (коллекторы)'!$C$66:$C$70</definedName>
    <definedName name="pDel_List01_3" localSheetId="2">'Т-15 (коллекторы)'!$C$33:$C$44</definedName>
    <definedName name="pDel_List01_3" localSheetId="0">'Тепловая энергия'!$C$33:$C$50</definedName>
    <definedName name="pDel_List01_3" localSheetId="3">Теплоноситель!$C$33:$C$38</definedName>
    <definedName name="pDel_List01_3" localSheetId="4">'Услуги по передаче ТЭ, ТН'!$C$33:$C$38</definedName>
    <definedName name="pDel_List01_3">'Т-6 (коллекторы)'!$C$33:$C$44</definedName>
    <definedName name="pDel_List01_4" localSheetId="2">'Т-15 (коллекторы)'!$C$95:$C$103</definedName>
    <definedName name="pDel_List01_4" localSheetId="0">'Тепловая энергия'!$C$124:$C$201</definedName>
    <definedName name="pDel_List01_4" localSheetId="3">Теплоноситель!$C$107:$C$115</definedName>
    <definedName name="pDel_List01_4" localSheetId="4">'Услуги по передаче ТЭ, ТН'!$C$89:$C$97</definedName>
    <definedName name="pDel_List01_4">'Т-6 (коллекторы)'!$C$95:$C$103</definedName>
    <definedName name="pDel_List01_7" localSheetId="2">'Т-15 (коллекторы)'!$C$80:$C$82</definedName>
    <definedName name="pDel_List01_7" localSheetId="0">'Тепловая энергия'!$C$86:$C$111</definedName>
    <definedName name="pDel_List01_7" localSheetId="3">Теплоноситель!$C$74:$C$94</definedName>
    <definedName name="pDel_List01_7" localSheetId="4">'Услуги по передаче ТЭ, ТН'!$C$74:$C$76</definedName>
    <definedName name="pDel_List01_7">'Т-6 (коллекторы)'!$C$80:$C$82</definedName>
    <definedName name="pIns_List01_1" localSheetId="2">'Т-15 (коллекторы)'!$H$24</definedName>
    <definedName name="pIns_List01_1" localSheetId="0">'Тепловая энергия'!$H$24</definedName>
    <definedName name="pIns_List01_1" localSheetId="3">Теплоноситель!$H$24</definedName>
    <definedName name="pIns_List01_1" localSheetId="4">'Услуги по передаче ТЭ, ТН'!$H$24</definedName>
    <definedName name="pIns_List01_1">'Т-6 (коллекторы)'!$H$24</definedName>
    <definedName name="pIns_List01_2" localSheetId="2">'Т-15 (коллекторы)'!$E$70</definedName>
    <definedName name="pIns_List01_2" localSheetId="0">'Тепловая энергия'!$E$76</definedName>
    <definedName name="pIns_List01_2" localSheetId="3">Теплоноситель!$E$64</definedName>
    <definedName name="pIns_List01_2" localSheetId="4">'Услуги по передаче ТЭ, ТН'!$E$64</definedName>
    <definedName name="pIns_List01_2">'Т-6 (коллекторы)'!$E$70</definedName>
    <definedName name="pIns_List01_3" localSheetId="2">'Т-15 (коллекторы)'!$E$44</definedName>
    <definedName name="pIns_List01_3" localSheetId="0">'Тепловая энергия'!$E$50</definedName>
    <definedName name="pIns_List01_3" localSheetId="3">Теплоноситель!$E$38</definedName>
    <definedName name="pIns_List01_3" localSheetId="4">'Услуги по передаче ТЭ, ТН'!$E$38</definedName>
    <definedName name="pIns_List01_3">'Т-6 (коллекторы)'!$E$44</definedName>
    <definedName name="pIns_List01_4" localSheetId="2">'Т-15 (коллекторы)'!$E$97</definedName>
    <definedName name="pIns_List01_4" localSheetId="0">'Тепловая энергия'!$E$149</definedName>
    <definedName name="pIns_List01_4" localSheetId="3">Теплоноситель!$E$109</definedName>
    <definedName name="pIns_List01_4" localSheetId="4">'Услуги по передаче ТЭ, ТН'!$E$91</definedName>
    <definedName name="pIns_List01_4">'Т-6 (коллекторы)'!$E$97</definedName>
    <definedName name="pIns_List01_5" localSheetId="2">'Т-15 (коллекторы)'!$E$100</definedName>
    <definedName name="pIns_List01_5" localSheetId="0">'Тепловая энергия'!$E$175</definedName>
    <definedName name="pIns_List01_5" localSheetId="3">Теплоноситель!$E$112</definedName>
    <definedName name="pIns_List01_5" localSheetId="4">'Услуги по передаче ТЭ, ТН'!$E$94</definedName>
    <definedName name="pIns_List01_5">'Т-6 (коллекторы)'!$E$100</definedName>
    <definedName name="pIns_List01_6" localSheetId="2">'Т-15 (коллекторы)'!$E$103</definedName>
    <definedName name="pIns_List01_6" localSheetId="0">'Тепловая энергия'!$E$201</definedName>
    <definedName name="pIns_List01_6" localSheetId="3">Теплоноситель!$E$115</definedName>
    <definedName name="pIns_List01_6" localSheetId="4">'Услуги по передаче ТЭ, ТН'!$E$97</definedName>
    <definedName name="pIns_List01_6">'Т-6 (коллекторы)'!$E$103</definedName>
    <definedName name="pIns_List01_7" localSheetId="2">'Т-15 (коллекторы)'!$E$82</definedName>
    <definedName name="pIns_List01_7" localSheetId="0">'Тепловая энергия'!$E$111</definedName>
    <definedName name="pIns_List01_7" localSheetId="3">Теплоноситель!$E$94</definedName>
    <definedName name="pIns_List01_7" localSheetId="4">'Услуги по передаче ТЭ, ТН'!$E$76</definedName>
    <definedName name="pIns_List01_7">'Т-6 (коллекторы)'!$E$82</definedName>
    <definedName name="PROT_22" localSheetId="2">P3_PROT_22,P4_PROT_22,P5_PROT_22</definedName>
    <definedName name="PROT_22" localSheetId="0">P3_PROT_22,P4_PROT_22,P5_PROT_22</definedName>
    <definedName name="PROT_22" localSheetId="3">P3_PROT_22,P4_PROT_22,P5_PROT_22</definedName>
    <definedName name="PROT_22" localSheetId="4">P3_PROT_22,P4_PROT_22,P5_PROT_22</definedName>
    <definedName name="PROT_22">P3_PROT_22,P4_PROT_22,P5_PROT_22</definedName>
    <definedName name="region_name" localSheetId="2">[1]Титульный!$F$7</definedName>
    <definedName name="region_name" localSheetId="0">[2]Титульный!$F$7</definedName>
    <definedName name="region_name" localSheetId="3">[3]Титульный!$F$7</definedName>
    <definedName name="region_name" localSheetId="4">[4]Титульный!$F$7</definedName>
    <definedName name="region_name">[5]Титульный!$F$7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 localSheetId="2">[1]TEHSHEET!$O$2:$O$13</definedName>
    <definedName name="source_of_funding" localSheetId="0">[2]TEHSHEET!$O$2:$O$13</definedName>
    <definedName name="source_of_funding" localSheetId="3">[3]TEHSHEET!$O$2:$O$13</definedName>
    <definedName name="source_of_funding" localSheetId="4">[4]TEHSHEET!$O$2:$O$13</definedName>
    <definedName name="source_of_funding">[5]TEHSHEET!$O$2:$O$13</definedName>
    <definedName name="version" localSheetId="2">[1]Инструкция!$B$3</definedName>
    <definedName name="version" localSheetId="0">[2]Инструкция!$B$3</definedName>
    <definedName name="version" localSheetId="3">[3]Инструкция!$B$3</definedName>
    <definedName name="version" localSheetId="4">[4]Инструкция!$B$3</definedName>
    <definedName name="version">[5]Инструкция!$B$3</definedName>
    <definedName name="year_list" localSheetId="2">[1]TEHSHEET!$C$2:$C$5</definedName>
    <definedName name="year_list" localSheetId="0">[2]TEHSHEET!$C$2:$C$5</definedName>
    <definedName name="year_list" localSheetId="3">[3]TEHSHEET!$C$2:$C$5</definedName>
    <definedName name="year_list" localSheetId="4">[4]TEHSHEET!$C$2:$C$5</definedName>
    <definedName name="year_list">[5]TEHSHEET!$C$2:$C$5</definedName>
    <definedName name="_xlnm.Print_Area" localSheetId="2">'Т-15 (коллекторы)'!$D$1:$H$115</definedName>
    <definedName name="_xlnm.Print_Area" localSheetId="1">'Т-6 (коллекторы)'!$D$1:$H$115</definedName>
    <definedName name="_xlnm.Print_Area" localSheetId="0">'Тепловая энергия'!$A$1:$H$213</definedName>
    <definedName name="_xlnm.Print_Area" localSheetId="3">Теплоноситель!$D$1:$H$127</definedName>
    <definedName name="_xlnm.Print_Area" localSheetId="4">'Услуги по передаче ТЭ, ТН'!$A$1:$H$109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7" l="1"/>
  <c r="G56" i="7"/>
  <c r="G47" i="7"/>
  <c r="G45" i="7"/>
  <c r="G42" i="7"/>
  <c r="G41" i="7"/>
  <c r="G40" i="7"/>
  <c r="G39" i="7"/>
  <c r="G32" i="7"/>
  <c r="G30" i="7" s="1"/>
  <c r="G28" i="7"/>
  <c r="G27" i="7"/>
  <c r="D11" i="7"/>
  <c r="D10" i="7"/>
  <c r="D9" i="7"/>
  <c r="D8" i="7"/>
  <c r="G7" i="7"/>
  <c r="D6" i="7"/>
  <c r="K57" i="7"/>
  <c r="K59" i="7"/>
  <c r="G65" i="7" l="1"/>
  <c r="G109" i="7" s="1"/>
  <c r="G95" i="6" l="1"/>
  <c r="G62" i="6"/>
  <c r="G60" i="6"/>
  <c r="G47" i="6"/>
  <c r="G45" i="6"/>
  <c r="G32" i="6"/>
  <c r="G28" i="6"/>
  <c r="G27" i="6"/>
  <c r="D11" i="6"/>
  <c r="D10" i="6"/>
  <c r="D9" i="6"/>
  <c r="D8" i="6"/>
  <c r="G7" i="6"/>
  <c r="D6" i="6"/>
  <c r="K57" i="6"/>
  <c r="K59" i="6"/>
  <c r="G30" i="6" l="1"/>
  <c r="G65" i="6" s="1"/>
  <c r="G127" i="6" s="1"/>
  <c r="G105" i="5" l="1"/>
  <c r="G104" i="5"/>
  <c r="G93" i="5"/>
  <c r="G89" i="5"/>
  <c r="G66" i="5"/>
  <c r="G53" i="5"/>
  <c r="G51" i="5"/>
  <c r="G50" i="5"/>
  <c r="D43" i="5"/>
  <c r="G42" i="5"/>
  <c r="D42" i="5"/>
  <c r="G41" i="5"/>
  <c r="D41" i="5"/>
  <c r="D40" i="5"/>
  <c r="G39" i="5"/>
  <c r="D38" i="5"/>
  <c r="G32" i="5"/>
  <c r="G30" i="5" s="1"/>
  <c r="G28" i="5"/>
  <c r="G27" i="5"/>
  <c r="D11" i="5"/>
  <c r="D10" i="5"/>
  <c r="D9" i="5"/>
  <c r="D8" i="5"/>
  <c r="G7" i="5"/>
  <c r="D6" i="5"/>
  <c r="K63" i="5"/>
  <c r="K65" i="5"/>
  <c r="G115" i="5" l="1"/>
  <c r="G71" i="5"/>
  <c r="G203" i="3" l="1"/>
  <c r="G202" i="3"/>
  <c r="G122" i="3"/>
  <c r="G121" i="3"/>
  <c r="G120" i="3"/>
  <c r="G119" i="3"/>
  <c r="G118" i="3"/>
  <c r="G115" i="3"/>
  <c r="G113" i="3"/>
  <c r="G112" i="3"/>
  <c r="G83" i="3"/>
  <c r="G82" i="3"/>
  <c r="G81" i="3"/>
  <c r="G80" i="3"/>
  <c r="G75" i="3"/>
  <c r="G72" i="3"/>
  <c r="G59" i="3"/>
  <c r="G57" i="3"/>
  <c r="G56" i="3"/>
  <c r="G52" i="3"/>
  <c r="D49" i="3"/>
  <c r="D48" i="3"/>
  <c r="D47" i="3"/>
  <c r="D46" i="3"/>
  <c r="G45" i="3"/>
  <c r="D44" i="3"/>
  <c r="D43" i="3"/>
  <c r="D42" i="3"/>
  <c r="D41" i="3"/>
  <c r="D40" i="3"/>
  <c r="G39" i="3"/>
  <c r="D38" i="3"/>
  <c r="G28" i="3"/>
  <c r="G27" i="3"/>
  <c r="D11" i="3"/>
  <c r="D10" i="3"/>
  <c r="D9" i="3"/>
  <c r="D8" i="3"/>
  <c r="G7" i="3"/>
  <c r="D6" i="3"/>
  <c r="K69" i="3"/>
  <c r="K71" i="3"/>
  <c r="G32" i="3" l="1"/>
  <c r="G30" i="3" s="1"/>
  <c r="G77" i="3" s="1"/>
  <c r="G213" i="3" s="1"/>
  <c r="G105" i="2" l="1"/>
  <c r="G104" i="2"/>
  <c r="G93" i="2"/>
  <c r="G89" i="2"/>
  <c r="G69" i="2"/>
  <c r="G68" i="2"/>
  <c r="G66" i="2" s="1"/>
  <c r="G62" i="2"/>
  <c r="G53" i="2"/>
  <c r="G51" i="2"/>
  <c r="G50" i="2"/>
  <c r="G48" i="2"/>
  <c r="G47" i="2"/>
  <c r="G46" i="2"/>
  <c r="G45" i="2"/>
  <c r="D43" i="2"/>
  <c r="G42" i="2"/>
  <c r="D42" i="2"/>
  <c r="G41" i="2"/>
  <c r="D41" i="2"/>
  <c r="D40" i="2"/>
  <c r="G39" i="2"/>
  <c r="D38" i="2"/>
  <c r="G32" i="2"/>
  <c r="G30" i="2" s="1"/>
  <c r="G28" i="2"/>
  <c r="G27" i="2"/>
  <c r="D11" i="2"/>
  <c r="D10" i="2"/>
  <c r="D9" i="2"/>
  <c r="D8" i="2"/>
  <c r="G7" i="2"/>
  <c r="D6" i="2"/>
  <c r="K65" i="2"/>
  <c r="K63" i="2"/>
  <c r="G115" i="2" l="1"/>
  <c r="G71" i="2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<sst xmlns="http://schemas.openxmlformats.org/spreadsheetml/2006/main" count="1937" uniqueCount="341">
  <si>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</si>
  <si>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</si>
  <si>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</si>
  <si>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</si>
  <si>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</si>
  <si>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</si>
  <si>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</si>
  <si>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</si>
  <si>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</si>
  <si>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</si>
  <si>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</si>
  <si>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</si>
  <si>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</si>
  <si>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</si>
  <si>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</si>
  <si>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</si>
  <si>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</si>
  <si>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</si>
  <si>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</si>
  <si>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</si>
  <si>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</si>
  <si>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</si>
  <si>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</si>
  <si>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</si>
  <si>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Т-6 (с коллекторов)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</si>
  <si>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</si>
  <si>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</si>
  <si>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</si>
  <si>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</si>
  <si>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</si>
  <si>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</si>
  <si>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регулируемой деятельности по виду деятельности</t>
  </si>
  <si>
    <t>Указывается выручка от регулируемой деятельности по виду деятельности в сфере теплоснабжения.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</si>
  <si>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</si>
  <si>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</si>
  <si>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</si>
  <si>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</si>
  <si>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</si>
  <si>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</si>
  <si>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Указываются суммарные расходы на приобретение топлива всех видов.</t>
  </si>
  <si>
    <t>3.2.0</t>
  </si>
  <si>
    <t>3.2.1</t>
  </si>
  <si>
    <t>О</t>
  </si>
  <si>
    <t>газ природный по регулируемой цене</t>
  </si>
  <si>
    <t/>
  </si>
  <si>
    <t>тыс м3</t>
  </si>
  <si>
    <t>Прямые договора без торгов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</si>
  <si>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</si>
  <si>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</si>
  <si>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</si>
  <si>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</si>
  <si>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</si>
  <si>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</si>
  <si>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</si>
  <si>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</si>
  <si>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</si>
  <si>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</si>
  <si>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</si>
  <si>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</si>
  <si>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</si>
  <si>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</si>
  <si>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</si>
  <si>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</si>
  <si>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</si>
  <si>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</si>
  <si>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</si>
  <si>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</si>
  <si>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</si>
  <si>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</si>
  <si>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</si>
  <si>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</si>
  <si>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</si>
  <si>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</si>
  <si>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</si>
  <si>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Указывается общая сумма общепроизводственных расходов.</t>
  </si>
  <si>
    <t>3.12.1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</si>
  <si>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</si>
  <si>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</si>
  <si>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3.12.2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</si>
  <si>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</si>
  <si>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</si>
  <si>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3.13</t>
  </si>
  <si>
    <t>Общехозяйственные расходы, в том числе:</t>
  </si>
  <si>
    <t>Указывается общая сумма общехозяйственных расходов.</t>
  </si>
  <si>
    <t>3.13.1</t>
  </si>
  <si>
    <t>Указываются расходы на текущий ремонт, отнесенные к общехозяйственным расходам.</t>
  </si>
  <si>
    <t>3.13.2</t>
  </si>
  <si>
    <t>Указываются расходы на капитальный ремонт, отнесенные к общехозяйственным расходам.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</si>
  <si>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</si>
  <si>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</si>
  <si>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</si>
  <si>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</si>
  <si>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</si>
  <si>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</si>
  <si>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</si>
  <si>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3.15.0</t>
  </si>
  <si>
    <t>3.15.1</t>
  </si>
  <si>
    <t>содержание атц</t>
  </si>
  <si>
    <t>3.15.2</t>
  </si>
  <si>
    <t>Прочие цеховые и общехозяйственные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</si>
  <si>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</si>
  <si>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</si>
  <si>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</si>
  <si>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</si>
  <si>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</si>
  <si>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Указывается общая сумма чистой прибыли, полученной от регулируемого вида деятельности.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</si>
  <si>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</si>
  <si>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</si>
  <si>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</si>
  <si>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</si>
  <si>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Указывается общее изменение стоимости основных фондов.</t>
  </si>
  <si>
    <t>6.1</t>
  </si>
  <si>
    <t>Изменение стоимости основных фондов за счет их ввода в эксплуатацию (вывода из эксплуатации)</t>
  </si>
  <si>
    <t>Указываются общее изменение стоимости основных фондов за счет их ввода в эксплуатацию и вывода из эксплуатации.</t>
  </si>
  <si>
    <t>6.1.1</t>
  </si>
  <si>
    <t>Изменение стоимости основных фондов за счет их ввода в эксплуатацию</t>
  </si>
  <si>
    <t>Указываются изменение стоимости основных фондов за счет их ввода в эксплуатацию.</t>
  </si>
  <si>
    <t>6.1.2</t>
  </si>
  <si>
    <t>Изменение стоимости основных фондов за счет их вывода в эксплуатацию</t>
  </si>
  <si>
    <t>Указываются изменение стоимости основных фондов за счет их вывода из эксплуатации.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</si>
  <si>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</si>
  <si>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</si>
  <si>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</si>
  <si>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</si>
  <si>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</si>
  <si>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https://portal.eias.ru/Portal/DownloadPage.aspx?type=12&amp;guid=21fbff69-fcc6-42a3-9d92-7ef5ecec1e29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</si>
  <si>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</si>
  <si>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</si>
  <si>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</si>
  <si>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</si>
  <si>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8.0</t>
  </si>
  <si>
    <t>Добавить источник тепловой энергии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</si>
  <si>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</si>
  <si>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9</t>
  </si>
  <si>
    <t>Тепловая нагрузка по договорам теплоснабжения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</si>
  <si>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</si>
  <si>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10</t>
  </si>
  <si>
    <t>Объем вырабатываемой тепловой энергии</t>
  </si>
  <si>
    <t>тыс. Гкал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</si>
  <si>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</si>
  <si>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10.1</t>
  </si>
  <si>
    <t>Объем приобретаемой тепловой энергии</t>
  </si>
  <si>
    <t>Информация указывается только едиными теплоснабжающими организациями.</t>
  </si>
  <si>
    <t>11</t>
  </si>
  <si>
    <t xml:space="preserve">Объем тепловой энергии, отпускаемой потребителям 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</si>
  <si>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</si>
  <si>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</si>
  <si>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</si>
  <si>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</si>
  <si>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</si>
  <si>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</si>
  <si>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</si>
  <si>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</si>
  <si>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</si>
  <si>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</si>
  <si>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</si>
  <si>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</si>
  <si>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</si>
  <si>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</si>
  <si>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</si>
  <si>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</si>
  <si>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</si>
  <si>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</si>
  <si>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</si>
  <si>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</si>
  <si>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</si>
  <si>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</si>
  <si>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</si>
  <si>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</si>
  <si>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16.0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</si>
  <si>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</si>
  <si>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</si>
  <si>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</si>
  <si>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</si>
  <si>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17.0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</si>
  <si>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</si>
  <si>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</si>
  <si>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</si>
  <si>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</si>
  <si>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18.0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</si>
  <si>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</si>
  <si>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</si>
  <si>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</si>
  <si>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</si>
  <si>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</si>
  <si>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</si>
  <si>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</si>
  <si>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</si>
  <si>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</si>
  <si>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</si>
  <si>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Указывается ссылка на документ, предварительно загруженный в хранилище файлов ФГИС ЕИАС.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</si>
  <si>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</si>
  <si>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</si>
  <si>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</si>
  <si>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</si>
  <si>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</si>
  <si>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</si>
  <si>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</si>
  <si>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3.2.2</t>
  </si>
  <si>
    <t>мазут</t>
  </si>
  <si>
    <t>тонны</t>
  </si>
  <si>
    <t>Торги/аукционы</t>
  </si>
  <si>
    <t>8.1</t>
  </si>
  <si>
    <t xml:space="preserve">Котельная Т-1 </t>
  </si>
  <si>
    <t>8.2</t>
  </si>
  <si>
    <t>Котельная Т-2</t>
  </si>
  <si>
    <t>8.3</t>
  </si>
  <si>
    <t>Котельная Т-3</t>
  </si>
  <si>
    <t>8.4</t>
  </si>
  <si>
    <t>Котельная Т-4</t>
  </si>
  <si>
    <t>8.5</t>
  </si>
  <si>
    <t>Котельная Т-6</t>
  </si>
  <si>
    <t>8.6</t>
  </si>
  <si>
    <t>Котельная Т-8</t>
  </si>
  <si>
    <t>8.7</t>
  </si>
  <si>
    <t>Котельная Т-9</t>
  </si>
  <si>
    <t>8.8</t>
  </si>
  <si>
    <t>Котельная Т-10</t>
  </si>
  <si>
    <t>8.9</t>
  </si>
  <si>
    <t>Котельная Т-11</t>
  </si>
  <si>
    <t>8.10</t>
  </si>
  <si>
    <t>Котельная Т-13</t>
  </si>
  <si>
    <t>8.11</t>
  </si>
  <si>
    <t>Котельная Т-17</t>
  </si>
  <si>
    <t>8.12</t>
  </si>
  <si>
    <t>Котельная Т-18</t>
  </si>
  <si>
    <t>8.13</t>
  </si>
  <si>
    <t>Котельная Т-20</t>
  </si>
  <si>
    <t>8.14</t>
  </si>
  <si>
    <t>Котельная Т-21</t>
  </si>
  <si>
    <t>8.15</t>
  </si>
  <si>
    <t>Котельная Т-22</t>
  </si>
  <si>
    <t>8.16</t>
  </si>
  <si>
    <t>Котельная Т-23</t>
  </si>
  <si>
    <t>8.17</t>
  </si>
  <si>
    <t>Котельная Т-25</t>
  </si>
  <si>
    <t>8.18</t>
  </si>
  <si>
    <t>Котельная Т-26</t>
  </si>
  <si>
    <t>8.19</t>
  </si>
  <si>
    <t>Котельная Т-27</t>
  </si>
  <si>
    <t>8.20</t>
  </si>
  <si>
    <t>Котельная Т-41</t>
  </si>
  <si>
    <t>8.21</t>
  </si>
  <si>
    <t>Котельная Т-43</t>
  </si>
  <si>
    <t>8.22</t>
  </si>
  <si>
    <t>Котельная Т-44</t>
  </si>
  <si>
    <t>8.23</t>
  </si>
  <si>
    <t>Арендуемая котельная АО "Волгомост"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</si>
  <si>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</si>
  <si>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</si>
  <si>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</si>
  <si>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</si>
  <si>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</si>
  <si>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</si>
  <si>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</si>
  <si>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</si>
  <si>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</si>
  <si>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</si>
  <si>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</si>
  <si>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</si>
  <si>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</si>
  <si>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</si>
  <si>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</si>
  <si>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</si>
  <si>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</si>
  <si>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</si>
  <si>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</si>
  <si>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</si>
  <si>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</si>
  <si>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</si>
  <si>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</si>
  <si>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</si>
  <si>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</si>
  <si>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</si>
  <si>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</si>
  <si>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</si>
  <si>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</si>
  <si>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</si>
  <si>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</si>
  <si>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</si>
  <si>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</si>
  <si>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</si>
  <si>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</si>
  <si>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</si>
  <si>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</si>
  <si>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</si>
  <si>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</si>
  <si>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</si>
  <si>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</si>
  <si>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</si>
  <si>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</si>
  <si>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</si>
  <si>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</si>
  <si>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</si>
  <si>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</si>
  <si>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</si>
  <si>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</si>
  <si>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</si>
  <si>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</si>
  <si>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</si>
  <si>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</si>
  <si>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</si>
  <si>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</si>
  <si>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</si>
  <si>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</si>
  <si>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</si>
  <si>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</si>
  <si>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</si>
  <si>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</si>
  <si>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</si>
  <si>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</si>
  <si>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</si>
  <si>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</si>
  <si>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</si>
  <si>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</si>
  <si>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</si>
  <si>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</si>
  <si>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Вид деятельности:_x000D_
  - Производство тепловой энергии. Некомбинированная выработка; Сбыт. Тепловая энергия_x000D_
_x000D_
Территория оказания услуг:_x000D_
  - без дифференциации_x000D_
_x000D_
Централизованная система теплоснабжения:_x000D_
  - Котельная Т-15 (коллекторы)</t>
  </si>
  <si>
    <t>прямые договора без торгов</t>
  </si>
  <si>
    <t>Вид деятельности:_x000D_
  - Производство. Теплоноситель; Передача. Теплоноситель; Сбыт.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</si>
  <si>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Содержание АТЦ</t>
  </si>
  <si>
    <t>Прочие общехозяйственные и общепроизводственные затраты</t>
  </si>
  <si>
    <t>Котельная № Т-1</t>
  </si>
  <si>
    <t>Котельная № Т-2</t>
  </si>
  <si>
    <t>Котельная № Т-3</t>
  </si>
  <si>
    <t>Котельная № Т-4</t>
  </si>
  <si>
    <t>Котельная № Т-6</t>
  </si>
  <si>
    <t>Котельная № Т-8</t>
  </si>
  <si>
    <t>Котельная № Т-9</t>
  </si>
  <si>
    <t>Котельная № Т-10</t>
  </si>
  <si>
    <t>Котельная № Т-11</t>
  </si>
  <si>
    <t>Котельная № Т-15</t>
  </si>
  <si>
    <t>Котельная № Т-17</t>
  </si>
  <si>
    <t>Котельная № Т-23</t>
  </si>
  <si>
    <t>Котельная № Т-27</t>
  </si>
  <si>
    <t>Котельная № Т-41</t>
  </si>
  <si>
    <t>Котельная № Т-43</t>
  </si>
  <si>
    <t>Котельная № Т-44</t>
  </si>
  <si>
    <t>Котельная № Т-20</t>
  </si>
  <si>
    <t>Котельная № Т-21</t>
  </si>
  <si>
    <t>Вид деятельности:_x000D_
  - Передача. Тепловая энергия; Передача. Теплоноситель_x000D_
_x000D_
Территория оказания услуг:_x000D_
  - без дифференциации_x000D_
_x000D_
Централизованная система теплоснабжения:_x000D_
  - наименование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</si>
</sst>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5" applyBorder="0">
      <alignment horizontal="center" vertical="center" wrapText="1"/>
    </xf>
    <xf numFmtId="49" fontId="4" fillId="0" borderId="0" applyBorder="0">
      <alignment vertical="top"/>
    </xf>
    <xf numFmtId="49" fontId="18" fillId="6" borderId="0" applyBorder="0">
      <alignment vertical="top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2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3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49" fontId="16" fillId="0" borderId="0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7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4" fillId="0" borderId="1" xfId="1" applyFont="1" applyFill="1" applyBorder="1" applyAlignment="1" applyProtection="1">
      <alignment horizontal="left" vertical="center" wrapText="1" indent="2"/>
    </xf>
    <xf numFmtId="49" fontId="13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9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</xf>
    <xf numFmtId="0" fontId="13" fillId="0" borderId="8" xfId="1" applyFont="1" applyFill="1" applyBorder="1" applyAlignment="1" applyProtection="1">
      <alignment vertical="center" wrapText="1"/>
    </xf>
    <xf numFmtId="49" fontId="17" fillId="5" borderId="7" xfId="4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49" fontId="19" fillId="3" borderId="1" xfId="7" applyNumberFormat="1" applyFill="1" applyBorder="1" applyAlignment="1" applyProtection="1">
      <alignment horizontal="left" vertical="center" wrapText="1"/>
      <protection locked="0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" fontId="19" fillId="2" borderId="1" xfId="7" applyNumberFormat="1" applyFont="1" applyFill="1" applyBorder="1" applyAlignment="1" applyProtection="1">
      <alignment horizontal="right" vertical="center" wrapText="1"/>
      <protection locked="0"/>
    </xf>
    <xf numFmtId="49" fontId="19" fillId="3" borderId="1" xfId="7" applyNumberFormat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Alignment="1" applyProtection="1">
      <alignment horizontal="left" vertical="top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2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2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5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5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3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3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4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4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&#1103;%20&#1087;&#1072;&#1087;&#1082;&#1072;\OPEN.INFO.BALANCE.WARM.2020\&#1064;&#1072;&#1073;&#1083;&#1086;&#1085;&#1099;%20&#1085;&#1072;%20&#1086;&#1090;&#1087;&#1088;&#1072;&#1074;&#1082;&#1091;\FAS.JKH.OPEN.INFO.BALANCE.WARM(v1.0.3)%20&#1050;&#1086;&#1090;&#1077;&#1083;&#1100;&#1085;&#1072;&#1103;%20&#1058;-15%20(&#1082;&#1086;&#1083;&#1083;&#1077;&#1082;&#1090;&#1086;&#1088;&#1099;)%202020&#1075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&#1103;%20&#1087;&#1072;&#1087;&#1082;&#1072;\OPEN.INFO.BALANCE.WARM.2020\&#1064;&#1072;&#1073;&#1083;&#1086;&#1085;&#1099;%20&#1085;&#1072;%20&#1086;&#1090;&#1087;&#1088;&#1072;&#1074;&#1082;&#1091;\FAS.JKH.OPEN.INFO.BALANCE.WARM%20&#1058;&#1077;&#1087;&#1083;&#1086;&#1074;&#1072;&#1103;%20&#1101;&#1085;&#1077;&#1088;&#1075;&#1080;&#1103;%20&#1073;&#1077;&#1079;%20&#1082;&#1086;&#1090;&#1077;&#1083;&#1100;&#1085;&#1099;&#1093;%20&#1085;&#1072;%20&#1058;&#1054;%20&#1080;%20&#1053;&#1077;&#1088;&#1077;&#1075;.%202020&#1075;(v1.0.3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&#1103;%20&#1087;&#1072;&#1087;&#1082;&#1072;\OPEN.INFO.BALANCE.WARM.2020\&#1064;&#1072;&#1073;&#1083;&#1086;&#1085;&#1099;%20&#1085;&#1072;%20&#1086;&#1090;&#1087;&#1088;&#1072;&#1074;&#1082;&#1091;\FAS.JKH.OPEN.INFO.BALANCE.WARM(v1.0.3)%20-%20&#1058;&#1077;&#1087;&#1083;&#1086;&#1085;&#1086;&#1089;&#1080;&#1090;&#1077;&#1083;&#1100;%20&#1073;&#1077;&#1079;%20&#1082;&#1086;&#1090;&#1077;&#1083;&#1100;&#1085;&#1099;&#1093;%20&#1085;&#1072;%20&#1058;&#1054;%20&#1080;%20&#1053;&#1077;&#1088;&#1077;&#1075;.%202020&#1075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&#1103;%20&#1087;&#1072;&#1087;&#1082;&#1072;\OPEN.INFO.BALANCE.WARM.2020\&#1064;&#1072;&#1073;&#1083;&#1086;&#1085;&#1099;%20&#1085;&#1072;%20&#1086;&#1090;&#1087;&#1088;&#1072;&#1074;&#1082;&#1091;\FAS.JKH.OPEN.INFO.BALANCE.WARM(v1.0.3)%20&#1059;&#1089;&#1083;&#1091;&#1075;&#1080;%20&#1087;&#1086;%20&#1087;&#1077;&#1088;&#1077;&#1076;&#1072;&#1095;&#1077;%20&#1058;&#1069;,&#1058;&#1053;%202020&#1075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&#1103;%20&#1087;&#1072;&#1087;&#1082;&#1072;\OPEN.INFO.BALANCE.WARM.2020\&#1064;&#1072;&#1073;&#1083;&#1086;&#1085;&#1099;%20&#1085;&#1072;%20&#1086;&#1090;&#1087;&#1088;&#1072;&#1074;&#1082;&#1091;\FAS.JKH.OPEN.INFO.BALANCE.WARM-%20&#1050;&#1086;&#1090;&#1077;&#1083;&#1100;&#1085;&#1072;&#1103;%20&#1058;-6%20(&#1082;&#1086;&#1083;&#1083;&#1077;&#1082;&#1090;&#1086;&#1088;&#1099;)%202020&#1075;(v1.0.3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 refreshError="1"/>
      <sheetData sheetId="1" refreshError="1"/>
      <sheetData sheetId="2">
        <row r="3">
          <cell r="B3" t="str">
            <v>Версия 1.0.3</v>
          </cell>
        </row>
      </sheetData>
      <sheetData sheetId="3" refreshError="1"/>
      <sheetData sheetId="4">
        <row r="7">
          <cell r="F7" t="str">
            <v>Астраханская область</v>
          </cell>
        </row>
        <row r="14">
          <cell r="F14" t="str">
            <v>27.04.2021</v>
          </cell>
        </row>
        <row r="20">
          <cell r="F20">
            <v>2020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30.03.2021</v>
          </cell>
        </row>
      </sheetData>
      <sheetData sheetId="5" refreshError="1"/>
      <sheetData sheetId="6">
        <row r="24">
          <cell r="I24" t="str">
            <v/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3">
          <cell r="B3" t="str">
            <v>Город Астрахань, Город Астрахань (12701000);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 refreshError="1"/>
      <sheetData sheetId="1" refreshError="1"/>
      <sheetData sheetId="2">
        <row r="3">
          <cell r="B3" t="str">
            <v>Версия 1.0.3</v>
          </cell>
        </row>
      </sheetData>
      <sheetData sheetId="3" refreshError="1"/>
      <sheetData sheetId="4">
        <row r="7">
          <cell r="F7" t="str">
            <v>Астраханская область</v>
          </cell>
        </row>
        <row r="14">
          <cell r="F14" t="str">
            <v>26.04.2021</v>
          </cell>
        </row>
        <row r="20">
          <cell r="F20">
            <v>2020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30.03.2021</v>
          </cell>
        </row>
      </sheetData>
      <sheetData sheetId="5" refreshError="1"/>
      <sheetData sheetId="6">
        <row r="24">
          <cell r="I24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3">
          <cell r="B3" t="str">
            <v>Город Астрахань, Город Астрахань (12701000);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 refreshError="1"/>
      <sheetData sheetId="1" refreshError="1"/>
      <sheetData sheetId="2">
        <row r="3">
          <cell r="B3" t="str">
            <v>Версия 1.0.3</v>
          </cell>
        </row>
      </sheetData>
      <sheetData sheetId="3" refreshError="1"/>
      <sheetData sheetId="4">
        <row r="7">
          <cell r="F7" t="str">
            <v>Астраханская область</v>
          </cell>
        </row>
        <row r="14">
          <cell r="F14" t="str">
            <v>27.04.2021</v>
          </cell>
        </row>
        <row r="20">
          <cell r="F20">
            <v>2020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30.03.2021</v>
          </cell>
        </row>
      </sheetData>
      <sheetData sheetId="5" refreshError="1"/>
      <sheetData sheetId="6">
        <row r="24">
          <cell r="I24" t="str">
            <v/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3">
          <cell r="B3" t="str">
            <v>Город Астрахань, Город Астрахань (12701000);</v>
          </cell>
        </row>
      </sheetData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>
        <row r="3">
          <cell r="B3" t="str">
            <v>Версия 1.0.3</v>
          </cell>
        </row>
      </sheetData>
      <sheetData sheetId="3"/>
      <sheetData sheetId="4">
        <row r="7">
          <cell r="F7" t="str">
            <v>Астраханская область</v>
          </cell>
        </row>
        <row r="14">
          <cell r="F14" t="str">
            <v>27.04.2021</v>
          </cell>
        </row>
        <row r="20">
          <cell r="F20">
            <v>2020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30.03.2021</v>
          </cell>
        </row>
      </sheetData>
      <sheetData sheetId="5"/>
      <sheetData sheetId="6">
        <row r="24">
          <cell r="I24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 t="str">
            <v>Город Астрахань, Город Астрахань (12701000);</v>
          </cell>
        </row>
      </sheetData>
      <sheetData sheetId="60"/>
      <sheetData sheetId="6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>
        <row r="3">
          <cell r="B3" t="str">
            <v>Версия 1.0.3</v>
          </cell>
        </row>
      </sheetData>
      <sheetData sheetId="3"/>
      <sheetData sheetId="4">
        <row r="7">
          <cell r="F7" t="str">
            <v>Астраханская область</v>
          </cell>
        </row>
        <row r="14">
          <cell r="F14" t="str">
            <v>27.04.2021</v>
          </cell>
        </row>
        <row r="20">
          <cell r="F20">
            <v>2020</v>
          </cell>
        </row>
        <row r="26">
          <cell r="F26" t="str">
            <v>МУП г. Астрахани "Коммунэнерго"</v>
          </cell>
        </row>
        <row r="36">
          <cell r="F36" t="str">
            <v>да</v>
          </cell>
        </row>
        <row r="37">
          <cell r="F37" t="str">
            <v>30.03.2021</v>
          </cell>
        </row>
      </sheetData>
      <sheetData sheetId="5"/>
      <sheetData sheetId="6">
        <row r="21">
          <cell r="I21">
            <v>2020</v>
          </cell>
        </row>
        <row r="22">
          <cell r="I22">
            <v>2020</v>
          </cell>
        </row>
        <row r="23">
          <cell r="I23">
            <v>2020</v>
          </cell>
        </row>
        <row r="24">
          <cell r="I24" t="str">
            <v/>
          </cell>
        </row>
        <row r="25">
          <cell r="I25">
            <v>2020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2">
          <cell r="K22">
            <v>2020</v>
          </cell>
        </row>
        <row r="23">
          <cell r="K23" t="str">
            <v>y</v>
          </cell>
        </row>
        <row r="24">
          <cell r="K24" t="str">
            <v>i</v>
          </cell>
        </row>
        <row r="25">
          <cell r="K25">
            <v>2020</v>
          </cell>
        </row>
        <row r="26">
          <cell r="K26">
            <v>2020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>
            <v>2017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2018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2019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2020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B3" t="str">
            <v>Город Астрахань, Город Астрахань (12701000);</v>
          </cell>
        </row>
      </sheetData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2">
    <pageSetUpPr fitToPage="1"/>
  </sheetPr>
  <dimension ref="A1:AC379"/>
  <sheetViews>
    <sheetView showGridLines="0" topLeftCell="C192" zoomScaleNormal="100" zoomScaleSheetLayoutView="98" workbookViewId="0">
      <selection activeCell="G211" sqref="G211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3" style="15" customWidth="1"/>
    <col min="7" max="7" width="22.140625" style="15" customWidth="1"/>
    <col min="8" max="8" width="62.5703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33.7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33.75" hidden="1" x14ac:dyDescent="0.25">
      <c r="C4" s="16"/>
      <c r="D4" s="17"/>
      <c r="E4" s="7"/>
      <c r="F4" s="8" t="s">
        <v>2</v>
      </c>
      <c r="G4" s="18"/>
      <c r="H4" s="19" t="s">
        <v>3</v>
      </c>
      <c r="I4" s="11"/>
    </row>
    <row r="5" spans="1:29" ht="10.5" hidden="1" customHeight="1" x14ac:dyDescent="0.25"/>
    <row r="6" spans="1:29" ht="45" hidden="1" x14ac:dyDescent="0.25">
      <c r="A6" s="106"/>
      <c r="B6" s="4" t="s">
        <v>4</v>
      </c>
      <c r="C6" s="16"/>
      <c r="D6" s="21">
        <f>A6</f>
        <v>0</v>
      </c>
      <c r="E6" s="22"/>
      <c r="F6" s="8" t="s">
        <v>5</v>
      </c>
      <c r="G6" s="8" t="s">
        <v>5</v>
      </c>
      <c r="H6" s="19" t="s">
        <v>6</v>
      </c>
      <c r="I6" s="11"/>
    </row>
    <row r="7" spans="1:29" s="2" customFormat="1" ht="11.25" hidden="1" x14ac:dyDescent="0.25">
      <c r="A7" s="106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45" hidden="1" x14ac:dyDescent="0.25">
      <c r="A8" s="106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06"/>
      <c r="C9" s="16"/>
      <c r="D9" s="21" t="str">
        <f>A6&amp;".2"</f>
        <v>.2</v>
      </c>
      <c r="E9" s="28" t="s">
        <v>10</v>
      </c>
      <c r="F9" s="8" t="s">
        <v>0</v>
      </c>
      <c r="G9" s="9"/>
      <c r="H9" s="19"/>
      <c r="I9" s="11"/>
    </row>
    <row r="10" spans="1:29" ht="18.75" hidden="1" x14ac:dyDescent="0.25">
      <c r="A10" s="106"/>
      <c r="C10" s="16"/>
      <c r="D10" s="21" t="str">
        <f>A6&amp;".3"</f>
        <v>.3</v>
      </c>
      <c r="E10" s="28" t="s">
        <v>11</v>
      </c>
      <c r="F10" s="8" t="s">
        <v>0</v>
      </c>
      <c r="G10" s="9"/>
      <c r="H10" s="19"/>
      <c r="I10" s="11"/>
    </row>
    <row r="11" spans="1:29" ht="18.75" hidden="1" x14ac:dyDescent="0.25">
      <c r="A11" s="106"/>
      <c r="C11" s="16"/>
      <c r="D11" s="21" t="str">
        <f>A6&amp;".4"</f>
        <v>.4</v>
      </c>
      <c r="E11" s="28" t="s">
        <v>12</v>
      </c>
      <c r="F11" s="8" t="s">
        <v>5</v>
      </c>
      <c r="G11" s="30"/>
      <c r="H11" s="19"/>
      <c r="I11" s="11"/>
    </row>
    <row r="12" spans="1:29" ht="10.5" hidden="1" customHeight="1" x14ac:dyDescent="0.25"/>
    <row r="13" spans="1:29" ht="33.75" hidden="1" x14ac:dyDescent="0.25">
      <c r="C13" s="16"/>
      <c r="D13" s="17"/>
      <c r="E13" s="7"/>
      <c r="F13" s="8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33.75" hidden="1" x14ac:dyDescent="0.25">
      <c r="C15" s="16"/>
      <c r="D15" s="17"/>
      <c r="E15" s="7"/>
      <c r="F15" s="8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22.5" hidden="1" x14ac:dyDescent="0.25">
      <c r="C17" s="16"/>
      <c r="D17" s="17"/>
      <c r="E17" s="7"/>
      <c r="F17" s="8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1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15" t="s">
        <v>18</v>
      </c>
      <c r="E21" s="116"/>
      <c r="F21" s="117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18" t="s">
        <v>19</v>
      </c>
      <c r="E24" s="118"/>
      <c r="F24" s="118"/>
      <c r="G24" s="118"/>
      <c r="H24" s="118" t="s">
        <v>20</v>
      </c>
    </row>
    <row r="25" spans="1:24" ht="191.25" x14ac:dyDescent="0.25">
      <c r="D25" s="118" t="s">
        <v>21</v>
      </c>
      <c r="E25" s="119" t="s">
        <v>22</v>
      </c>
      <c r="F25" s="119" t="s">
        <v>23</v>
      </c>
      <c r="G25" s="36" t="s">
        <v>197</v>
      </c>
      <c r="H25" s="118"/>
    </row>
    <row r="26" spans="1:24" ht="21" customHeight="1" x14ac:dyDescent="0.25">
      <c r="D26" s="118"/>
      <c r="E26" s="119"/>
      <c r="F26" s="119"/>
      <c r="G26" s="37" t="s">
        <v>25</v>
      </c>
      <c r="H26" s="118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60.75" customHeight="1" x14ac:dyDescent="0.25">
      <c r="C28" s="16"/>
      <c r="D28" s="17" t="s">
        <v>26</v>
      </c>
      <c r="E28" s="40" t="s">
        <v>29</v>
      </c>
      <c r="F28" s="8" t="s">
        <v>5</v>
      </c>
      <c r="G28" s="41" t="str">
        <f>IF(buhg_flag="да",IF(dateBuhg="","Не указана",dateBuhg),"Не осуществлялась")</f>
        <v>30.03.2021</v>
      </c>
      <c r="H28" s="19" t="s">
        <v>30</v>
      </c>
      <c r="I28" s="11"/>
    </row>
    <row r="29" spans="1:24" ht="22.5" x14ac:dyDescent="0.25">
      <c r="C29" s="16"/>
      <c r="D29" s="17" t="s">
        <v>27</v>
      </c>
      <c r="E29" s="40" t="s">
        <v>31</v>
      </c>
      <c r="F29" s="8" t="s">
        <v>0</v>
      </c>
      <c r="G29" s="42">
        <v>426828.28039999999</v>
      </c>
      <c r="H29" s="19" t="s">
        <v>32</v>
      </c>
      <c r="I29" s="11"/>
    </row>
    <row r="30" spans="1:24" ht="36" customHeight="1" x14ac:dyDescent="0.25">
      <c r="C30" s="16"/>
      <c r="D30" s="17" t="s">
        <v>28</v>
      </c>
      <c r="E30" s="40" t="s">
        <v>33</v>
      </c>
      <c r="F30" s="8" t="s">
        <v>0</v>
      </c>
      <c r="G30" s="43">
        <f>SUM(G31:G32,G51,G54:G62,G65,G68,G72)</f>
        <v>424315.08891273465</v>
      </c>
      <c r="H30" s="19" t="s">
        <v>34</v>
      </c>
      <c r="I30" s="11"/>
    </row>
    <row r="31" spans="1:24" ht="27" customHeight="1" x14ac:dyDescent="0.25">
      <c r="C31" s="16"/>
      <c r="D31" s="17" t="s">
        <v>35</v>
      </c>
      <c r="E31" s="44" t="s">
        <v>36</v>
      </c>
      <c r="F31" s="8" t="s">
        <v>0</v>
      </c>
      <c r="G31" s="42">
        <v>454.48540000000003</v>
      </c>
      <c r="H31" s="19"/>
      <c r="I31" s="11"/>
    </row>
    <row r="32" spans="1:24" ht="18.75" x14ac:dyDescent="0.25">
      <c r="C32" s="16"/>
      <c r="D32" s="17" t="s">
        <v>37</v>
      </c>
      <c r="E32" s="44" t="s">
        <v>38</v>
      </c>
      <c r="F32" s="8" t="s">
        <v>0</v>
      </c>
      <c r="G32" s="43">
        <f>SUMIF($E33:$E50,$E7,G33:G50)</f>
        <v>201117.71674156128</v>
      </c>
      <c r="H32" s="19" t="s">
        <v>39</v>
      </c>
      <c r="I32" s="11"/>
    </row>
    <row r="33" spans="1:29" s="53" customFormat="1" ht="5.25" hidden="1" x14ac:dyDescent="0.25">
      <c r="A33" s="105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05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05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05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05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57.75" customHeight="1" x14ac:dyDescent="0.25">
      <c r="A38" s="106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8" t="s">
        <v>5</v>
      </c>
      <c r="G38" s="8" t="s">
        <v>5</v>
      </c>
      <c r="H38" s="19" t="s">
        <v>6</v>
      </c>
      <c r="I38" s="11"/>
    </row>
    <row r="39" spans="1:29" s="2" customFormat="1" ht="11.25" hidden="1" x14ac:dyDescent="0.25">
      <c r="A39" s="106"/>
      <c r="C39" s="23" t="s">
        <v>44</v>
      </c>
      <c r="D39" s="24"/>
      <c r="E39" s="25" t="s">
        <v>7</v>
      </c>
      <c r="F39" s="26"/>
      <c r="G39" s="26">
        <f>G40*G41+G42</f>
        <v>196242.824341047</v>
      </c>
      <c r="H39" s="27"/>
      <c r="I39" s="4"/>
      <c r="K39" s="4"/>
      <c r="P39" s="4"/>
    </row>
    <row r="40" spans="1:29" ht="30.75" customHeight="1" x14ac:dyDescent="0.25">
      <c r="A40" s="106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v>42015.98</v>
      </c>
      <c r="H40" s="19" t="s">
        <v>9</v>
      </c>
      <c r="I40" s="11"/>
    </row>
    <row r="41" spans="1:29" ht="18.75" x14ac:dyDescent="0.25">
      <c r="A41" s="106"/>
      <c r="C41" s="16" t="s">
        <v>44</v>
      </c>
      <c r="D41" s="21" t="str">
        <f>A38&amp;".2"</f>
        <v>3.2.1.2</v>
      </c>
      <c r="E41" s="28" t="s">
        <v>10</v>
      </c>
      <c r="F41" s="8" t="s">
        <v>0</v>
      </c>
      <c r="G41" s="9">
        <v>4.2050325025608712</v>
      </c>
      <c r="H41" s="19"/>
      <c r="I41" s="11"/>
    </row>
    <row r="42" spans="1:29" ht="18.75" x14ac:dyDescent="0.25">
      <c r="A42" s="106"/>
      <c r="C42" s="16" t="s">
        <v>44</v>
      </c>
      <c r="D42" s="21" t="str">
        <f>A38&amp;".3"</f>
        <v>3.2.1.3</v>
      </c>
      <c r="E42" s="28" t="s">
        <v>11</v>
      </c>
      <c r="F42" s="8" t="s">
        <v>0</v>
      </c>
      <c r="G42" s="9">
        <v>19564.26281409946</v>
      </c>
      <c r="H42" s="19"/>
      <c r="I42" s="11"/>
    </row>
    <row r="43" spans="1:29" ht="35.25" customHeight="1" x14ac:dyDescent="0.25">
      <c r="A43" s="106"/>
      <c r="C43" s="16" t="s">
        <v>44</v>
      </c>
      <c r="D43" s="21" t="str">
        <f>A38&amp;".4"</f>
        <v>3.2.1.4</v>
      </c>
      <c r="E43" s="28" t="s">
        <v>12</v>
      </c>
      <c r="F43" s="8" t="s">
        <v>5</v>
      </c>
      <c r="G43" s="30" t="s">
        <v>46</v>
      </c>
      <c r="H43" s="19"/>
      <c r="I43" s="11"/>
    </row>
    <row r="44" spans="1:29" ht="33.75" customHeight="1" x14ac:dyDescent="0.25">
      <c r="A44" s="106" t="s">
        <v>198</v>
      </c>
      <c r="B44" s="4" t="s">
        <v>4</v>
      </c>
      <c r="C44" s="57" t="s">
        <v>42</v>
      </c>
      <c r="D44" s="17" t="str">
        <f>A44</f>
        <v>3.2.2</v>
      </c>
      <c r="E44" s="22" t="s">
        <v>199</v>
      </c>
      <c r="F44" s="8" t="s">
        <v>5</v>
      </c>
      <c r="G44" s="8" t="s">
        <v>5</v>
      </c>
      <c r="H44" s="19" t="s">
        <v>6</v>
      </c>
      <c r="I44" s="11"/>
    </row>
    <row r="45" spans="1:29" s="2" customFormat="1" ht="11.25" hidden="1" x14ac:dyDescent="0.25">
      <c r="A45" s="106"/>
      <c r="C45" s="23" t="s">
        <v>44</v>
      </c>
      <c r="D45" s="24"/>
      <c r="E45" s="25" t="s">
        <v>7</v>
      </c>
      <c r="F45" s="26"/>
      <c r="G45" s="26">
        <f>G46*G47+G48</f>
        <v>4874.8924005142799</v>
      </c>
      <c r="H45" s="27"/>
      <c r="I45" s="4"/>
      <c r="K45" s="4"/>
      <c r="P45" s="4"/>
    </row>
    <row r="46" spans="1:29" ht="57" customHeight="1" x14ac:dyDescent="0.25">
      <c r="A46" s="106"/>
      <c r="C46" s="16" t="s">
        <v>44</v>
      </c>
      <c r="D46" s="21" t="str">
        <f>A44&amp;".1"</f>
        <v>3.2.2.1</v>
      </c>
      <c r="E46" s="28" t="s">
        <v>8</v>
      </c>
      <c r="F46" s="29" t="s">
        <v>200</v>
      </c>
      <c r="G46" s="9">
        <v>328.423</v>
      </c>
      <c r="H46" s="19" t="s">
        <v>9</v>
      </c>
      <c r="I46" s="11"/>
    </row>
    <row r="47" spans="1:29" ht="18.75" x14ac:dyDescent="0.25">
      <c r="A47" s="106"/>
      <c r="C47" s="16" t="s">
        <v>44</v>
      </c>
      <c r="D47" s="21" t="str">
        <f>A44&amp;".2"</f>
        <v>3.2.2.2</v>
      </c>
      <c r="E47" s="28" t="s">
        <v>10</v>
      </c>
      <c r="F47" s="8" t="s">
        <v>0</v>
      </c>
      <c r="G47" s="9">
        <v>14.84333436</v>
      </c>
      <c r="H47" s="19"/>
      <c r="I47" s="11"/>
    </row>
    <row r="48" spans="1:29" ht="18.75" x14ac:dyDescent="0.25">
      <c r="A48" s="106"/>
      <c r="C48" s="16" t="s">
        <v>44</v>
      </c>
      <c r="D48" s="21" t="str">
        <f>A44&amp;".3"</f>
        <v>3.2.2.3</v>
      </c>
      <c r="E48" s="28" t="s">
        <v>11</v>
      </c>
      <c r="F48" s="8" t="s">
        <v>0</v>
      </c>
      <c r="G48" s="9"/>
      <c r="H48" s="19"/>
      <c r="I48" s="11"/>
    </row>
    <row r="49" spans="1:29" ht="18.75" x14ac:dyDescent="0.25">
      <c r="A49" s="106"/>
      <c r="C49" s="16" t="s">
        <v>44</v>
      </c>
      <c r="D49" s="21" t="str">
        <f>A44&amp;".4"</f>
        <v>3.2.2.4</v>
      </c>
      <c r="E49" s="28" t="s">
        <v>12</v>
      </c>
      <c r="F49" s="8" t="s">
        <v>5</v>
      </c>
      <c r="G49" s="30" t="s">
        <v>201</v>
      </c>
      <c r="H49" s="19"/>
      <c r="I49" s="11"/>
    </row>
    <row r="50" spans="1:29" s="2" customFormat="1" ht="18" customHeight="1" x14ac:dyDescent="0.25">
      <c r="A50" s="1"/>
      <c r="C50" s="58"/>
      <c r="D50" s="59"/>
      <c r="E50" s="60" t="s">
        <v>47</v>
      </c>
      <c r="F50" s="61"/>
      <c r="G50" s="62"/>
      <c r="H50" s="63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31.5" customHeight="1" x14ac:dyDescent="0.25">
      <c r="A51" s="1"/>
      <c r="C51" s="64"/>
      <c r="D51" s="17" t="s">
        <v>48</v>
      </c>
      <c r="E51" s="44" t="s">
        <v>49</v>
      </c>
      <c r="F51" s="8" t="s">
        <v>0</v>
      </c>
      <c r="G51" s="42">
        <v>43213.032897787554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18.75" x14ac:dyDescent="0.25">
      <c r="A52" s="1"/>
      <c r="C52" s="66"/>
      <c r="D52" s="17" t="s">
        <v>50</v>
      </c>
      <c r="E52" s="67" t="s">
        <v>51</v>
      </c>
      <c r="F52" s="8" t="s">
        <v>52</v>
      </c>
      <c r="G52" s="42">
        <f>G51/G53</f>
        <v>5.231840839264807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18.75" x14ac:dyDescent="0.25">
      <c r="A53" s="1"/>
      <c r="C53" s="16"/>
      <c r="D53" s="17" t="s">
        <v>53</v>
      </c>
      <c r="E53" s="67" t="s">
        <v>54</v>
      </c>
      <c r="F53" s="8" t="s">
        <v>55</v>
      </c>
      <c r="G53" s="89">
        <v>8259.6229941620259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1"/>
      <c r="C54" s="16"/>
      <c r="D54" s="17" t="s">
        <v>56</v>
      </c>
      <c r="E54" s="44" t="s">
        <v>57</v>
      </c>
      <c r="F54" s="8" t="s">
        <v>0</v>
      </c>
      <c r="G54" s="42">
        <v>4805.2214199999999</v>
      </c>
      <c r="H54" s="19"/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34.5" customHeight="1" x14ac:dyDescent="0.25">
      <c r="A55" s="1"/>
      <c r="C55" s="16"/>
      <c r="D55" s="17" t="s">
        <v>58</v>
      </c>
      <c r="E55" s="44" t="s">
        <v>59</v>
      </c>
      <c r="F55" s="8" t="s">
        <v>0</v>
      </c>
      <c r="G55" s="42">
        <v>350.91984000000002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1"/>
      <c r="C56" s="66"/>
      <c r="D56" s="17" t="s">
        <v>60</v>
      </c>
      <c r="E56" s="44" t="s">
        <v>61</v>
      </c>
      <c r="F56" s="8" t="s">
        <v>0</v>
      </c>
      <c r="G56" s="42">
        <f>104295.5976-G58</f>
        <v>78963.944499999998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22.5" x14ac:dyDescent="0.25">
      <c r="A57" s="1"/>
      <c r="C57" s="16"/>
      <c r="D57" s="17" t="s">
        <v>62</v>
      </c>
      <c r="E57" s="44" t="s">
        <v>63</v>
      </c>
      <c r="F57" s="8" t="s">
        <v>0</v>
      </c>
      <c r="G57" s="42">
        <f>0.302295986780806*G56</f>
        <v>23870.483522732298</v>
      </c>
      <c r="H57" s="19"/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22.5" x14ac:dyDescent="0.25">
      <c r="A58" s="1"/>
      <c r="C58" s="66"/>
      <c r="D58" s="17" t="s">
        <v>64</v>
      </c>
      <c r="E58" s="44" t="s">
        <v>65</v>
      </c>
      <c r="F58" s="8" t="s">
        <v>0</v>
      </c>
      <c r="G58" s="42">
        <v>25331.6531</v>
      </c>
      <c r="H58" s="19"/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29.25" customHeight="1" x14ac:dyDescent="0.25">
      <c r="A59" s="1"/>
      <c r="C59" s="16"/>
      <c r="D59" s="17" t="s">
        <v>66</v>
      </c>
      <c r="E59" s="44" t="s">
        <v>67</v>
      </c>
      <c r="F59" s="8" t="s">
        <v>0</v>
      </c>
      <c r="G59" s="42">
        <f>0.302295986780806*G58</f>
        <v>7657.6570706535631</v>
      </c>
      <c r="H59" s="19"/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30" customHeight="1" x14ac:dyDescent="0.25">
      <c r="A60" s="1"/>
      <c r="C60" s="16"/>
      <c r="D60" s="17" t="s">
        <v>68</v>
      </c>
      <c r="E60" s="44" t="s">
        <v>69</v>
      </c>
      <c r="F60" s="8" t="s">
        <v>0</v>
      </c>
      <c r="G60" s="42">
        <v>5869.1420399999997</v>
      </c>
      <c r="H60" s="19"/>
      <c r="I60" s="11"/>
      <c r="K60" s="68"/>
      <c r="L60" s="3"/>
      <c r="M60" s="3"/>
      <c r="P60" s="4"/>
      <c r="S60" s="12"/>
      <c r="Y60" s="13"/>
      <c r="Z60" s="13"/>
      <c r="AA60" s="13"/>
      <c r="AB60" s="13"/>
      <c r="AC60" s="13"/>
    </row>
    <row r="61" spans="1:29" s="2" customFormat="1" ht="22.5" x14ac:dyDescent="0.25">
      <c r="A61" s="1"/>
      <c r="C61" s="16"/>
      <c r="D61" s="17" t="s">
        <v>70</v>
      </c>
      <c r="E61" s="44" t="s">
        <v>71</v>
      </c>
      <c r="F61" s="8" t="s">
        <v>0</v>
      </c>
      <c r="G61" s="42">
        <v>1105.4758900000002</v>
      </c>
      <c r="H61" s="19"/>
      <c r="I61" s="11"/>
      <c r="K61" s="68"/>
      <c r="L61" s="3"/>
      <c r="M61" s="3"/>
      <c r="P61" s="4"/>
      <c r="S61" s="12"/>
      <c r="Y61" s="13"/>
      <c r="Z61" s="13"/>
      <c r="AA61" s="13"/>
      <c r="AB61" s="13"/>
      <c r="AC61" s="13"/>
    </row>
    <row r="62" spans="1:29" s="2" customFormat="1" ht="18.75" x14ac:dyDescent="0.25">
      <c r="A62" s="1"/>
      <c r="C62" s="16"/>
      <c r="D62" s="17" t="s">
        <v>72</v>
      </c>
      <c r="E62" s="44" t="s">
        <v>73</v>
      </c>
      <c r="F62" s="8" t="s">
        <v>0</v>
      </c>
      <c r="G62" s="42">
        <v>0</v>
      </c>
      <c r="H62" s="19" t="s">
        <v>74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33.75" customHeight="1" x14ac:dyDescent="0.25">
      <c r="A63" s="1"/>
      <c r="C63" s="16"/>
      <c r="D63" s="17" t="s">
        <v>75</v>
      </c>
      <c r="E63" s="67" t="s">
        <v>76</v>
      </c>
      <c r="F63" s="8" t="s">
        <v>0</v>
      </c>
      <c r="G63" s="42">
        <v>0</v>
      </c>
      <c r="H63" s="19" t="s">
        <v>77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31.5" customHeight="1" x14ac:dyDescent="0.25">
      <c r="A64" s="1"/>
      <c r="C64" s="16"/>
      <c r="D64" s="17" t="s">
        <v>78</v>
      </c>
      <c r="E64" s="67" t="s">
        <v>79</v>
      </c>
      <c r="F64" s="8" t="s">
        <v>0</v>
      </c>
      <c r="G64" s="42">
        <v>0</v>
      </c>
      <c r="H64" s="19" t="s">
        <v>80</v>
      </c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18.75" x14ac:dyDescent="0.25">
      <c r="A65" s="1"/>
      <c r="C65" s="16"/>
      <c r="D65" s="17" t="s">
        <v>81</v>
      </c>
      <c r="E65" s="44" t="s">
        <v>82</v>
      </c>
      <c r="F65" s="8" t="s">
        <v>0</v>
      </c>
      <c r="G65" s="42">
        <v>0</v>
      </c>
      <c r="H65" s="19" t="s">
        <v>83</v>
      </c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36.75" customHeight="1" x14ac:dyDescent="0.25">
      <c r="A66" s="1"/>
      <c r="C66" s="16"/>
      <c r="D66" s="17" t="s">
        <v>84</v>
      </c>
      <c r="E66" s="67" t="s">
        <v>76</v>
      </c>
      <c r="F66" s="8" t="s">
        <v>0</v>
      </c>
      <c r="G66" s="42">
        <v>0</v>
      </c>
      <c r="H66" s="19" t="s">
        <v>85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40.5" customHeight="1" x14ac:dyDescent="0.25">
      <c r="A67" s="1"/>
      <c r="C67" s="16"/>
      <c r="D67" s="17" t="s">
        <v>86</v>
      </c>
      <c r="E67" s="67" t="s">
        <v>79</v>
      </c>
      <c r="F67" s="8" t="s">
        <v>0</v>
      </c>
      <c r="G67" s="42">
        <v>0</v>
      </c>
      <c r="H67" s="19" t="s">
        <v>87</v>
      </c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31.5" customHeight="1" x14ac:dyDescent="0.25">
      <c r="A68" s="1"/>
      <c r="C68" s="16"/>
      <c r="D68" s="107" t="s">
        <v>88</v>
      </c>
      <c r="E68" s="44" t="s">
        <v>89</v>
      </c>
      <c r="F68" s="109" t="s">
        <v>0</v>
      </c>
      <c r="G68" s="42">
        <v>12479.95579</v>
      </c>
      <c r="H68" s="19"/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45" x14ac:dyDescent="0.25">
      <c r="A69" s="1"/>
      <c r="C69" s="16"/>
      <c r="D69" s="108"/>
      <c r="E69" s="67" t="s">
        <v>90</v>
      </c>
      <c r="F69" s="110"/>
      <c r="G69" s="69" t="s">
        <v>91</v>
      </c>
      <c r="H69" s="19"/>
      <c r="I69" s="11"/>
      <c r="K69" s="4" t="e">
        <f ca="1">nerr(MATCH("есть",List01_flag_index_1,0))</f>
        <v>#NAME?</v>
      </c>
      <c r="P69" s="4"/>
      <c r="S69" s="12"/>
      <c r="Y69" s="13"/>
      <c r="Z69" s="13"/>
      <c r="AA69" s="13"/>
      <c r="AB69" s="13"/>
      <c r="AC69" s="13"/>
    </row>
    <row r="70" spans="1:29" s="4" customFormat="1" ht="5.25" hidden="1" x14ac:dyDescent="0.25">
      <c r="A70" s="70"/>
      <c r="C70" s="45"/>
      <c r="D70" s="111"/>
      <c r="E70" s="71"/>
      <c r="F70" s="113"/>
      <c r="G70" s="56"/>
      <c r="H70" s="50"/>
      <c r="S70" s="51"/>
      <c r="Y70" s="52"/>
      <c r="Z70" s="52"/>
      <c r="AA70" s="52"/>
      <c r="AB70" s="52"/>
      <c r="AC70" s="52"/>
    </row>
    <row r="71" spans="1:29" s="4" customFormat="1" ht="5.25" hidden="1" x14ac:dyDescent="0.25">
      <c r="A71" s="70"/>
      <c r="C71" s="45"/>
      <c r="D71" s="112"/>
      <c r="E71" s="72"/>
      <c r="F71" s="114"/>
      <c r="G71" s="73" t="s">
        <v>91</v>
      </c>
      <c r="H71" s="50"/>
      <c r="K71" s="4" t="e">
        <f ca="1">nerr(MATCH("есть",List01_flag_index_2,0))</f>
        <v>#NAME?</v>
      </c>
      <c r="S71" s="51"/>
      <c r="Y71" s="52"/>
      <c r="Z71" s="52"/>
      <c r="AA71" s="52"/>
      <c r="AB71" s="52"/>
      <c r="AC71" s="52"/>
    </row>
    <row r="72" spans="1:29" s="2" customFormat="1" ht="43.5" customHeight="1" x14ac:dyDescent="0.25">
      <c r="A72" s="1"/>
      <c r="C72" s="16"/>
      <c r="D72" s="74" t="s">
        <v>92</v>
      </c>
      <c r="E72" s="75" t="s">
        <v>93</v>
      </c>
      <c r="F72" s="76" t="s">
        <v>0</v>
      </c>
      <c r="G72" s="77">
        <f>SUM(G73:G76)</f>
        <v>19095.400699999998</v>
      </c>
      <c r="H72" s="19" t="s">
        <v>94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18.75" hidden="1" x14ac:dyDescent="0.25">
      <c r="A73" s="1"/>
      <c r="C73" s="16"/>
      <c r="D73" s="6" t="s">
        <v>95</v>
      </c>
      <c r="E73" s="67"/>
      <c r="F73" s="8"/>
      <c r="G73" s="78"/>
      <c r="H73" s="7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45.75" customHeight="1" x14ac:dyDescent="0.25">
      <c r="A74" s="1"/>
      <c r="C74" s="57" t="s">
        <v>42</v>
      </c>
      <c r="D74" s="6" t="s">
        <v>96</v>
      </c>
      <c r="E74" s="80" t="s">
        <v>97</v>
      </c>
      <c r="F74" s="8" t="s">
        <v>0</v>
      </c>
      <c r="G74" s="9">
        <v>3253.5684500000002</v>
      </c>
      <c r="H74" s="10" t="s">
        <v>1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39" customHeight="1" x14ac:dyDescent="0.25">
      <c r="A75" s="1"/>
      <c r="C75" s="57" t="s">
        <v>42</v>
      </c>
      <c r="D75" s="6" t="s">
        <v>98</v>
      </c>
      <c r="E75" s="80" t="s">
        <v>99</v>
      </c>
      <c r="F75" s="8" t="s">
        <v>0</v>
      </c>
      <c r="G75" s="9">
        <f>15841.84835-0.0161</f>
        <v>15841.832249999999</v>
      </c>
      <c r="H75" s="10" t="s">
        <v>1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18.75" x14ac:dyDescent="0.25">
      <c r="A76" s="1"/>
      <c r="C76" s="58"/>
      <c r="D76" s="59"/>
      <c r="E76" s="60" t="s">
        <v>100</v>
      </c>
      <c r="F76" s="61"/>
      <c r="G76" s="62"/>
      <c r="H76" s="63"/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32.25" customHeight="1" x14ac:dyDescent="0.25">
      <c r="A77" s="1"/>
      <c r="C77" s="16"/>
      <c r="D77" s="17" t="s">
        <v>101</v>
      </c>
      <c r="E77" s="40" t="s">
        <v>102</v>
      </c>
      <c r="F77" s="8" t="s">
        <v>0</v>
      </c>
      <c r="G77" s="42">
        <f>G29-G30</f>
        <v>2513.1914872653433</v>
      </c>
      <c r="H77" s="19"/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31.5" customHeight="1" x14ac:dyDescent="0.25">
      <c r="A78" s="1"/>
      <c r="C78" s="66"/>
      <c r="D78" s="17" t="s">
        <v>103</v>
      </c>
      <c r="E78" s="40" t="s">
        <v>104</v>
      </c>
      <c r="F78" s="8" t="s">
        <v>0</v>
      </c>
      <c r="G78" s="42">
        <v>0</v>
      </c>
      <c r="H78" s="19" t="s">
        <v>105</v>
      </c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33.75" x14ac:dyDescent="0.25">
      <c r="A79" s="1"/>
      <c r="C79" s="16"/>
      <c r="D79" s="17" t="s">
        <v>106</v>
      </c>
      <c r="E79" s="44" t="s">
        <v>107</v>
      </c>
      <c r="F79" s="8" t="s">
        <v>0</v>
      </c>
      <c r="G79" s="42">
        <v>0</v>
      </c>
      <c r="H79" s="19"/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18.75" x14ac:dyDescent="0.25">
      <c r="A80" s="1"/>
      <c r="C80" s="16"/>
      <c r="D80" s="17" t="s">
        <v>108</v>
      </c>
      <c r="E80" s="40" t="s">
        <v>109</v>
      </c>
      <c r="F80" s="8" t="s">
        <v>0</v>
      </c>
      <c r="G80" s="42">
        <f>G82</f>
        <v>13734.668659999999</v>
      </c>
      <c r="H80" s="19" t="s">
        <v>110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2" customFormat="1" ht="30" customHeight="1" x14ac:dyDescent="0.25">
      <c r="A81" s="1"/>
      <c r="C81" s="16"/>
      <c r="D81" s="17" t="s">
        <v>111</v>
      </c>
      <c r="E81" s="44" t="s">
        <v>112</v>
      </c>
      <c r="F81" s="8" t="s">
        <v>0</v>
      </c>
      <c r="G81" s="42">
        <f>G82-G83</f>
        <v>13587.798659999999</v>
      </c>
      <c r="H81" s="19" t="s">
        <v>113</v>
      </c>
      <c r="I81" s="11"/>
      <c r="K81" s="4"/>
      <c r="P81" s="4"/>
      <c r="S81" s="12"/>
      <c r="Y81" s="13"/>
      <c r="Z81" s="13"/>
      <c r="AA81" s="13"/>
      <c r="AB81" s="13"/>
      <c r="AC81" s="13"/>
    </row>
    <row r="82" spans="1:29" s="2" customFormat="1" ht="22.5" x14ac:dyDescent="0.25">
      <c r="A82" s="1"/>
      <c r="C82" s="16"/>
      <c r="D82" s="17" t="s">
        <v>114</v>
      </c>
      <c r="E82" s="67" t="s">
        <v>115</v>
      </c>
      <c r="F82" s="8" t="s">
        <v>0</v>
      </c>
      <c r="G82" s="42">
        <f>10254.40066+3480.268</f>
        <v>13734.668659999999</v>
      </c>
      <c r="H82" s="19" t="s">
        <v>116</v>
      </c>
      <c r="I82" s="11"/>
      <c r="K82" s="4"/>
      <c r="P82" s="4"/>
      <c r="S82" s="12"/>
      <c r="Y82" s="13"/>
      <c r="Z82" s="13"/>
      <c r="AA82" s="13"/>
      <c r="AB82" s="13"/>
      <c r="AC82" s="13"/>
    </row>
    <row r="83" spans="1:29" s="2" customFormat="1" ht="32.25" customHeight="1" x14ac:dyDescent="0.25">
      <c r="A83" s="1"/>
      <c r="C83" s="16"/>
      <c r="D83" s="17" t="s">
        <v>117</v>
      </c>
      <c r="E83" s="67" t="s">
        <v>118</v>
      </c>
      <c r="F83" s="8" t="s">
        <v>0</v>
      </c>
      <c r="G83" s="42">
        <f>146.87+0</f>
        <v>146.87</v>
      </c>
      <c r="H83" s="19" t="s">
        <v>119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36" customHeight="1" x14ac:dyDescent="0.25">
      <c r="A84" s="1"/>
      <c r="C84" s="16"/>
      <c r="D84" s="17" t="s">
        <v>120</v>
      </c>
      <c r="E84" s="44" t="s">
        <v>121</v>
      </c>
      <c r="F84" s="8" t="s">
        <v>0</v>
      </c>
      <c r="G84" s="42">
        <v>0</v>
      </c>
      <c r="H84" s="19"/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60" customHeight="1" x14ac:dyDescent="0.25">
      <c r="A85" s="1"/>
      <c r="C85" s="16"/>
      <c r="D85" s="17" t="s">
        <v>122</v>
      </c>
      <c r="E85" s="40" t="s">
        <v>123</v>
      </c>
      <c r="F85" s="8" t="s">
        <v>124</v>
      </c>
      <c r="G85" s="81" t="s">
        <v>125</v>
      </c>
      <c r="H85" s="19" t="s">
        <v>126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58.5" customHeight="1" x14ac:dyDescent="0.25">
      <c r="A86" s="1"/>
      <c r="C86" s="16"/>
      <c r="D86" s="17" t="s">
        <v>127</v>
      </c>
      <c r="E86" s="40" t="s">
        <v>128</v>
      </c>
      <c r="F86" s="8" t="s">
        <v>16</v>
      </c>
      <c r="G86" s="42">
        <v>285.01400000000001</v>
      </c>
      <c r="H86" s="19" t="s">
        <v>129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53" customFormat="1" ht="5.25" hidden="1" x14ac:dyDescent="0.25">
      <c r="A87" s="70"/>
      <c r="B87" s="4"/>
      <c r="C87" s="45"/>
      <c r="D87" s="82" t="s">
        <v>130</v>
      </c>
      <c r="E87" s="83"/>
      <c r="F87" s="84"/>
      <c r="G87" s="85"/>
      <c r="H87" s="86"/>
      <c r="I87" s="4"/>
      <c r="J87" s="4"/>
      <c r="K87" s="4"/>
      <c r="L87" s="4"/>
      <c r="M87" s="4"/>
      <c r="N87" s="4"/>
      <c r="O87" s="4"/>
      <c r="P87" s="4"/>
      <c r="Q87" s="4"/>
      <c r="R87" s="4"/>
      <c r="S87" s="51"/>
      <c r="T87" s="4"/>
      <c r="U87" s="4"/>
      <c r="V87" s="4"/>
      <c r="W87" s="4"/>
      <c r="X87" s="4"/>
      <c r="Y87" s="52"/>
      <c r="Z87" s="52"/>
      <c r="AA87" s="52"/>
      <c r="AB87" s="52"/>
      <c r="AC87" s="52"/>
    </row>
    <row r="88" spans="1:29" ht="22.5" customHeight="1" x14ac:dyDescent="0.25">
      <c r="C88" s="57" t="s">
        <v>42</v>
      </c>
      <c r="D88" s="17" t="s">
        <v>202</v>
      </c>
      <c r="E88" s="101" t="s">
        <v>203</v>
      </c>
      <c r="F88" s="8" t="s">
        <v>16</v>
      </c>
      <c r="G88" s="9">
        <v>113.66</v>
      </c>
      <c r="H88" s="19" t="s">
        <v>17</v>
      </c>
      <c r="I88" s="11"/>
    </row>
    <row r="89" spans="1:29" ht="22.5" customHeight="1" x14ac:dyDescent="0.25">
      <c r="C89" s="57" t="s">
        <v>42</v>
      </c>
      <c r="D89" s="17" t="s">
        <v>204</v>
      </c>
      <c r="E89" s="101" t="s">
        <v>205</v>
      </c>
      <c r="F89" s="8" t="s">
        <v>16</v>
      </c>
      <c r="G89" s="9">
        <v>22.64</v>
      </c>
      <c r="H89" s="19" t="s">
        <v>17</v>
      </c>
      <c r="I89" s="11"/>
    </row>
    <row r="90" spans="1:29" ht="22.5" customHeight="1" x14ac:dyDescent="0.25">
      <c r="C90" s="57" t="s">
        <v>42</v>
      </c>
      <c r="D90" s="17" t="s">
        <v>206</v>
      </c>
      <c r="E90" s="101" t="s">
        <v>207</v>
      </c>
      <c r="F90" s="8" t="s">
        <v>16</v>
      </c>
      <c r="G90" s="9">
        <v>3.98</v>
      </c>
      <c r="H90" s="19" t="s">
        <v>17</v>
      </c>
      <c r="I90" s="11"/>
    </row>
    <row r="91" spans="1:29" ht="22.5" customHeight="1" x14ac:dyDescent="0.25">
      <c r="C91" s="57" t="s">
        <v>42</v>
      </c>
      <c r="D91" s="17" t="s">
        <v>208</v>
      </c>
      <c r="E91" s="101" t="s">
        <v>209</v>
      </c>
      <c r="F91" s="8" t="s">
        <v>16</v>
      </c>
      <c r="G91" s="9">
        <v>5.32</v>
      </c>
      <c r="H91" s="19" t="s">
        <v>17</v>
      </c>
      <c r="I91" s="11"/>
    </row>
    <row r="92" spans="1:29" ht="22.5" customHeight="1" x14ac:dyDescent="0.25">
      <c r="C92" s="57" t="s">
        <v>42</v>
      </c>
      <c r="D92" s="17" t="s">
        <v>210</v>
      </c>
      <c r="E92" s="101" t="s">
        <v>211</v>
      </c>
      <c r="F92" s="8" t="s">
        <v>16</v>
      </c>
      <c r="G92" s="9">
        <v>89.98</v>
      </c>
      <c r="H92" s="19" t="s">
        <v>17</v>
      </c>
      <c r="I92" s="11"/>
    </row>
    <row r="93" spans="1:29" ht="22.5" customHeight="1" x14ac:dyDescent="0.25">
      <c r="C93" s="57" t="s">
        <v>42</v>
      </c>
      <c r="D93" s="17" t="s">
        <v>212</v>
      </c>
      <c r="E93" s="101" t="s">
        <v>213</v>
      </c>
      <c r="F93" s="8" t="s">
        <v>16</v>
      </c>
      <c r="G93" s="9">
        <v>6.45</v>
      </c>
      <c r="H93" s="19" t="s">
        <v>17</v>
      </c>
      <c r="I93" s="11"/>
    </row>
    <row r="94" spans="1:29" ht="22.5" customHeight="1" x14ac:dyDescent="0.25">
      <c r="C94" s="57" t="s">
        <v>42</v>
      </c>
      <c r="D94" s="17" t="s">
        <v>214</v>
      </c>
      <c r="E94" s="101" t="s">
        <v>215</v>
      </c>
      <c r="F94" s="8" t="s">
        <v>16</v>
      </c>
      <c r="G94" s="9">
        <v>4.33</v>
      </c>
      <c r="H94" s="19" t="s">
        <v>17</v>
      </c>
      <c r="I94" s="11"/>
    </row>
    <row r="95" spans="1:29" ht="22.5" customHeight="1" x14ac:dyDescent="0.25">
      <c r="C95" s="57" t="s">
        <v>42</v>
      </c>
      <c r="D95" s="17" t="s">
        <v>216</v>
      </c>
      <c r="E95" s="101" t="s">
        <v>217</v>
      </c>
      <c r="F95" s="8" t="s">
        <v>16</v>
      </c>
      <c r="G95" s="9">
        <v>5.16</v>
      </c>
      <c r="H95" s="19" t="s">
        <v>17</v>
      </c>
      <c r="I95" s="11"/>
    </row>
    <row r="96" spans="1:29" ht="22.5" customHeight="1" x14ac:dyDescent="0.25">
      <c r="C96" s="57" t="s">
        <v>42</v>
      </c>
      <c r="D96" s="17" t="s">
        <v>218</v>
      </c>
      <c r="E96" s="101" t="s">
        <v>219</v>
      </c>
      <c r="F96" s="8" t="s">
        <v>16</v>
      </c>
      <c r="G96" s="9">
        <v>2.0099999999999998</v>
      </c>
      <c r="H96" s="19" t="s">
        <v>17</v>
      </c>
      <c r="I96" s="11"/>
    </row>
    <row r="97" spans="1:29" ht="22.5" customHeight="1" x14ac:dyDescent="0.25">
      <c r="C97" s="57" t="s">
        <v>42</v>
      </c>
      <c r="D97" s="17" t="s">
        <v>220</v>
      </c>
      <c r="E97" s="101" t="s">
        <v>221</v>
      </c>
      <c r="F97" s="8" t="s">
        <v>16</v>
      </c>
      <c r="G97" s="9">
        <v>0.218</v>
      </c>
      <c r="H97" s="19" t="s">
        <v>17</v>
      </c>
      <c r="I97" s="11"/>
    </row>
    <row r="98" spans="1:29" ht="22.5" customHeight="1" x14ac:dyDescent="0.25">
      <c r="C98" s="57" t="s">
        <v>42</v>
      </c>
      <c r="D98" s="17" t="s">
        <v>222</v>
      </c>
      <c r="E98" s="101" t="s">
        <v>223</v>
      </c>
      <c r="F98" s="8" t="s">
        <v>16</v>
      </c>
      <c r="G98" s="9">
        <v>1.5</v>
      </c>
      <c r="H98" s="19" t="s">
        <v>17</v>
      </c>
      <c r="I98" s="11"/>
    </row>
    <row r="99" spans="1:29" ht="22.5" customHeight="1" x14ac:dyDescent="0.25">
      <c r="C99" s="57" t="s">
        <v>42</v>
      </c>
      <c r="D99" s="17" t="s">
        <v>224</v>
      </c>
      <c r="E99" s="101" t="s">
        <v>225</v>
      </c>
      <c r="F99" s="8" t="s">
        <v>16</v>
      </c>
      <c r="G99" s="9">
        <v>5.3999999999999999E-2</v>
      </c>
      <c r="H99" s="19" t="s">
        <v>17</v>
      </c>
      <c r="I99" s="11"/>
    </row>
    <row r="100" spans="1:29" ht="22.5" customHeight="1" x14ac:dyDescent="0.25">
      <c r="C100" s="57" t="s">
        <v>42</v>
      </c>
      <c r="D100" s="17" t="s">
        <v>226</v>
      </c>
      <c r="E100" s="101" t="s">
        <v>227</v>
      </c>
      <c r="F100" s="8" t="s">
        <v>16</v>
      </c>
      <c r="G100" s="9">
        <v>1.72</v>
      </c>
      <c r="H100" s="19" t="s">
        <v>17</v>
      </c>
      <c r="I100" s="11"/>
    </row>
    <row r="101" spans="1:29" ht="22.5" customHeight="1" x14ac:dyDescent="0.25">
      <c r="C101" s="57" t="s">
        <v>42</v>
      </c>
      <c r="D101" s="17" t="s">
        <v>228</v>
      </c>
      <c r="E101" s="101" t="s">
        <v>229</v>
      </c>
      <c r="F101" s="8" t="s">
        <v>16</v>
      </c>
      <c r="G101" s="9">
        <v>1.72</v>
      </c>
      <c r="H101" s="19" t="s">
        <v>17</v>
      </c>
      <c r="I101" s="11"/>
    </row>
    <row r="102" spans="1:29" ht="22.5" customHeight="1" x14ac:dyDescent="0.25">
      <c r="C102" s="57" t="s">
        <v>42</v>
      </c>
      <c r="D102" s="17" t="s">
        <v>230</v>
      </c>
      <c r="E102" s="101" t="s">
        <v>231</v>
      </c>
      <c r="F102" s="8" t="s">
        <v>16</v>
      </c>
      <c r="G102" s="9">
        <v>0.17199999999999999</v>
      </c>
      <c r="H102" s="19" t="s">
        <v>17</v>
      </c>
      <c r="I102" s="11"/>
    </row>
    <row r="103" spans="1:29" ht="22.5" customHeight="1" x14ac:dyDescent="0.25">
      <c r="C103" s="57" t="s">
        <v>42</v>
      </c>
      <c r="D103" s="17" t="s">
        <v>232</v>
      </c>
      <c r="E103" s="101" t="s">
        <v>233</v>
      </c>
      <c r="F103" s="8" t="s">
        <v>16</v>
      </c>
      <c r="G103" s="9">
        <v>3.44</v>
      </c>
      <c r="H103" s="19" t="s">
        <v>17</v>
      </c>
      <c r="I103" s="11"/>
    </row>
    <row r="104" spans="1:29" ht="22.5" customHeight="1" x14ac:dyDescent="0.25">
      <c r="C104" s="57" t="s">
        <v>42</v>
      </c>
      <c r="D104" s="17" t="s">
        <v>234</v>
      </c>
      <c r="E104" s="101" t="s">
        <v>235</v>
      </c>
      <c r="F104" s="8" t="s">
        <v>16</v>
      </c>
      <c r="G104" s="9">
        <v>0.52</v>
      </c>
      <c r="H104" s="19" t="s">
        <v>17</v>
      </c>
      <c r="I104" s="11"/>
    </row>
    <row r="105" spans="1:29" ht="22.5" customHeight="1" x14ac:dyDescent="0.25">
      <c r="C105" s="57" t="s">
        <v>42</v>
      </c>
      <c r="D105" s="17" t="s">
        <v>236</v>
      </c>
      <c r="E105" s="101" t="s">
        <v>237</v>
      </c>
      <c r="F105" s="8" t="s">
        <v>16</v>
      </c>
      <c r="G105" s="9">
        <v>0.95</v>
      </c>
      <c r="H105" s="19" t="s">
        <v>17</v>
      </c>
      <c r="I105" s="11"/>
    </row>
    <row r="106" spans="1:29" ht="22.5" customHeight="1" x14ac:dyDescent="0.25">
      <c r="C106" s="57" t="s">
        <v>42</v>
      </c>
      <c r="D106" s="17" t="s">
        <v>238</v>
      </c>
      <c r="E106" s="101" t="s">
        <v>239</v>
      </c>
      <c r="F106" s="8" t="s">
        <v>16</v>
      </c>
      <c r="G106" s="9">
        <v>3.32</v>
      </c>
      <c r="H106" s="19" t="s">
        <v>17</v>
      </c>
      <c r="I106" s="11"/>
    </row>
    <row r="107" spans="1:29" ht="22.5" customHeight="1" x14ac:dyDescent="0.25">
      <c r="C107" s="57" t="s">
        <v>42</v>
      </c>
      <c r="D107" s="17" t="s">
        <v>240</v>
      </c>
      <c r="E107" s="101" t="s">
        <v>241</v>
      </c>
      <c r="F107" s="8" t="s">
        <v>16</v>
      </c>
      <c r="G107" s="9">
        <v>0.76</v>
      </c>
      <c r="H107" s="19" t="s">
        <v>17</v>
      </c>
      <c r="I107" s="11"/>
    </row>
    <row r="108" spans="1:29" ht="22.5" customHeight="1" x14ac:dyDescent="0.25">
      <c r="C108" s="57" t="s">
        <v>42</v>
      </c>
      <c r="D108" s="17" t="s">
        <v>242</v>
      </c>
      <c r="E108" s="101" t="s">
        <v>243</v>
      </c>
      <c r="F108" s="8" t="s">
        <v>16</v>
      </c>
      <c r="G108" s="9">
        <v>0.47</v>
      </c>
      <c r="H108" s="19" t="s">
        <v>17</v>
      </c>
      <c r="I108" s="11"/>
    </row>
    <row r="109" spans="1:29" ht="22.5" customHeight="1" x14ac:dyDescent="0.25">
      <c r="C109" s="57" t="s">
        <v>42</v>
      </c>
      <c r="D109" s="17" t="s">
        <v>244</v>
      </c>
      <c r="E109" s="101" t="s">
        <v>245</v>
      </c>
      <c r="F109" s="8" t="s">
        <v>16</v>
      </c>
      <c r="G109" s="9">
        <v>13.32</v>
      </c>
      <c r="H109" s="19" t="s">
        <v>17</v>
      </c>
      <c r="I109" s="11"/>
    </row>
    <row r="110" spans="1:29" ht="22.5" customHeight="1" x14ac:dyDescent="0.25">
      <c r="C110" s="57" t="s">
        <v>42</v>
      </c>
      <c r="D110" s="17" t="s">
        <v>246</v>
      </c>
      <c r="E110" s="101" t="s">
        <v>247</v>
      </c>
      <c r="F110" s="8" t="s">
        <v>16</v>
      </c>
      <c r="G110" s="9">
        <v>3.32</v>
      </c>
      <c r="H110" s="19" t="s">
        <v>17</v>
      </c>
      <c r="I110" s="11"/>
    </row>
    <row r="111" spans="1:29" ht="33.75" x14ac:dyDescent="0.25">
      <c r="C111" s="58"/>
      <c r="D111" s="59"/>
      <c r="E111" s="87" t="s">
        <v>131</v>
      </c>
      <c r="F111" s="61"/>
      <c r="G111" s="62"/>
      <c r="H111" s="88" t="s">
        <v>132</v>
      </c>
      <c r="I111" s="11"/>
    </row>
    <row r="112" spans="1:29" s="2" customFormat="1" ht="42" customHeight="1" x14ac:dyDescent="0.25">
      <c r="A112" s="1"/>
      <c r="C112" s="16"/>
      <c r="D112" s="17" t="s">
        <v>133</v>
      </c>
      <c r="E112" s="44" t="s">
        <v>134</v>
      </c>
      <c r="F112" s="8" t="s">
        <v>16</v>
      </c>
      <c r="G112" s="42">
        <f>122.6921-4.0694-0.9008-0.4278-0.5526</f>
        <v>116.74149999999999</v>
      </c>
      <c r="H112" s="19" t="s">
        <v>135</v>
      </c>
      <c r="I112" s="11"/>
      <c r="K112" s="4"/>
      <c r="P112" s="4"/>
      <c r="S112" s="12"/>
      <c r="Y112" s="13"/>
      <c r="Z112" s="13"/>
      <c r="AA112" s="13"/>
      <c r="AB112" s="13"/>
      <c r="AC112" s="13"/>
    </row>
    <row r="113" spans="1:29" s="2" customFormat="1" ht="35.25" customHeight="1" x14ac:dyDescent="0.25">
      <c r="A113" s="1"/>
      <c r="C113" s="16"/>
      <c r="D113" s="17" t="s">
        <v>136</v>
      </c>
      <c r="E113" s="44" t="s">
        <v>137</v>
      </c>
      <c r="F113" s="8" t="s">
        <v>138</v>
      </c>
      <c r="G113" s="89">
        <f>316.183-10.532-1.66</f>
        <v>303.99099999999999</v>
      </c>
      <c r="H113" s="19" t="s">
        <v>139</v>
      </c>
      <c r="I113" s="11"/>
      <c r="K113" s="4"/>
      <c r="P113" s="4"/>
      <c r="S113" s="12"/>
      <c r="Y113" s="13"/>
      <c r="Z113" s="13"/>
      <c r="AA113" s="13"/>
      <c r="AB113" s="13"/>
      <c r="AC113" s="13"/>
    </row>
    <row r="114" spans="1:29" s="2" customFormat="1" ht="27" customHeight="1" x14ac:dyDescent="0.25">
      <c r="A114" s="1"/>
      <c r="C114" s="16"/>
      <c r="D114" s="17" t="s">
        <v>140</v>
      </c>
      <c r="E114" s="44" t="s">
        <v>141</v>
      </c>
      <c r="F114" s="8" t="s">
        <v>138</v>
      </c>
      <c r="G114" s="18"/>
      <c r="H114" s="19" t="s">
        <v>142</v>
      </c>
      <c r="I114" s="11"/>
      <c r="K114" s="4"/>
      <c r="P114" s="4"/>
      <c r="S114" s="12"/>
      <c r="Y114" s="13"/>
      <c r="Z114" s="13"/>
      <c r="AA114" s="13"/>
      <c r="AB114" s="13"/>
      <c r="AC114" s="13"/>
    </row>
    <row r="115" spans="1:29" s="2" customFormat="1" ht="59.25" customHeight="1" x14ac:dyDescent="0.25">
      <c r="A115" s="1"/>
      <c r="C115" s="16"/>
      <c r="D115" s="17" t="s">
        <v>143</v>
      </c>
      <c r="E115" s="44" t="s">
        <v>144</v>
      </c>
      <c r="F115" s="8" t="s">
        <v>138</v>
      </c>
      <c r="G115" s="89">
        <f>242.736-10.112-2.045</f>
        <v>230.57900000000001</v>
      </c>
      <c r="H115" s="19" t="s">
        <v>145</v>
      </c>
      <c r="I115" s="11"/>
      <c r="K115" s="4"/>
      <c r="P115" s="4"/>
      <c r="S115" s="12"/>
      <c r="Y115" s="13"/>
      <c r="Z115" s="13"/>
      <c r="AA115" s="13"/>
      <c r="AB115" s="13"/>
      <c r="AC115" s="13"/>
    </row>
    <row r="116" spans="1:29" s="2" customFormat="1" ht="18.75" x14ac:dyDescent="0.25">
      <c r="A116" s="1"/>
      <c r="C116" s="16"/>
      <c r="D116" s="17" t="s">
        <v>146</v>
      </c>
      <c r="E116" s="67" t="s">
        <v>147</v>
      </c>
      <c r="F116" s="8" t="s">
        <v>138</v>
      </c>
      <c r="G116" s="89">
        <v>54.594000000000001</v>
      </c>
      <c r="H116" s="19"/>
      <c r="I116" s="11"/>
      <c r="K116" s="4"/>
      <c r="P116" s="4"/>
      <c r="S116" s="12"/>
      <c r="Y116" s="13"/>
      <c r="Z116" s="13"/>
      <c r="AA116" s="13"/>
      <c r="AB116" s="13"/>
      <c r="AC116" s="13"/>
    </row>
    <row r="117" spans="1:29" s="2" customFormat="1" ht="45" x14ac:dyDescent="0.25">
      <c r="A117" s="1"/>
      <c r="C117" s="16"/>
      <c r="D117" s="17" t="s">
        <v>148</v>
      </c>
      <c r="E117" s="28" t="s">
        <v>149</v>
      </c>
      <c r="F117" s="8" t="s">
        <v>138</v>
      </c>
      <c r="G117" s="89">
        <v>0</v>
      </c>
      <c r="H117" s="19"/>
      <c r="I117" s="11"/>
      <c r="K117" s="4"/>
      <c r="P117" s="4"/>
      <c r="S117" s="12"/>
      <c r="Y117" s="13"/>
      <c r="Z117" s="13"/>
      <c r="AA117" s="13"/>
      <c r="AB117" s="13"/>
      <c r="AC117" s="13"/>
    </row>
    <row r="118" spans="1:29" s="2" customFormat="1" ht="32.25" customHeight="1" x14ac:dyDescent="0.25">
      <c r="A118" s="1"/>
      <c r="C118" s="16"/>
      <c r="D118" s="17" t="s">
        <v>150</v>
      </c>
      <c r="E118" s="44" t="s">
        <v>151</v>
      </c>
      <c r="F118" s="8" t="s">
        <v>138</v>
      </c>
      <c r="G118" s="89">
        <f>G115-G116</f>
        <v>175.98500000000001</v>
      </c>
      <c r="H118" s="19"/>
      <c r="I118" s="11"/>
      <c r="K118" s="4"/>
      <c r="P118" s="4"/>
      <c r="S118" s="12"/>
      <c r="Y118" s="13"/>
      <c r="Z118" s="13"/>
      <c r="AA118" s="13"/>
      <c r="AB118" s="13"/>
      <c r="AC118" s="13"/>
    </row>
    <row r="119" spans="1:29" s="2" customFormat="1" ht="29.25" customHeight="1" x14ac:dyDescent="0.25">
      <c r="A119" s="1"/>
      <c r="C119" s="16"/>
      <c r="D119" s="17" t="s">
        <v>152</v>
      </c>
      <c r="E119" s="40" t="s">
        <v>153</v>
      </c>
      <c r="F119" s="8" t="s">
        <v>154</v>
      </c>
      <c r="G119" s="42">
        <f>(18713+2779+217+2239+5080+981+569+302+93+18+192+15+918+310+73+2035+125+315)*1000000000/12</f>
        <v>2914500000000</v>
      </c>
      <c r="H119" s="19"/>
      <c r="I119" s="11"/>
      <c r="K119" s="4"/>
      <c r="P119" s="4"/>
      <c r="S119" s="12"/>
      <c r="Y119" s="13"/>
      <c r="Z119" s="13"/>
      <c r="AA119" s="13"/>
      <c r="AB119" s="13"/>
      <c r="AC119" s="13"/>
    </row>
    <row r="120" spans="1:29" s="2" customFormat="1" ht="18.75" x14ac:dyDescent="0.25">
      <c r="A120" s="1"/>
      <c r="C120" s="16"/>
      <c r="D120" s="17" t="s">
        <v>155</v>
      </c>
      <c r="E120" s="40" t="s">
        <v>156</v>
      </c>
      <c r="F120" s="8" t="s">
        <v>157</v>
      </c>
      <c r="G120" s="42">
        <f>33.982</f>
        <v>33.981999999999999</v>
      </c>
      <c r="H120" s="19"/>
      <c r="I120" s="11"/>
      <c r="K120" s="4"/>
      <c r="P120" s="4"/>
      <c r="S120" s="12"/>
      <c r="Y120" s="13"/>
      <c r="Z120" s="13"/>
      <c r="AA120" s="13"/>
      <c r="AB120" s="13"/>
      <c r="AC120" s="13"/>
    </row>
    <row r="121" spans="1:29" s="2" customFormat="1" ht="45" customHeight="1" x14ac:dyDescent="0.25">
      <c r="A121" s="1"/>
      <c r="C121" s="16"/>
      <c r="D121" s="17" t="s">
        <v>158</v>
      </c>
      <c r="E121" s="44" t="s">
        <v>159</v>
      </c>
      <c r="F121" s="8" t="s">
        <v>157</v>
      </c>
      <c r="G121" s="42">
        <f>34.516</f>
        <v>34.515999999999998</v>
      </c>
      <c r="H121" s="19" t="s">
        <v>160</v>
      </c>
      <c r="I121" s="11"/>
      <c r="K121" s="4"/>
      <c r="P121" s="4"/>
      <c r="S121" s="12"/>
      <c r="Y121" s="13"/>
      <c r="Z121" s="13"/>
      <c r="AA121" s="13"/>
      <c r="AB121" s="13"/>
      <c r="AC121" s="13"/>
    </row>
    <row r="122" spans="1:29" ht="30" customHeight="1" x14ac:dyDescent="0.25">
      <c r="C122" s="16"/>
      <c r="D122" s="17" t="s">
        <v>161</v>
      </c>
      <c r="E122" s="40" t="s">
        <v>162</v>
      </c>
      <c r="F122" s="8" t="s">
        <v>163</v>
      </c>
      <c r="G122" s="42">
        <f>363.7673-65.4478</f>
        <v>298.31949999999995</v>
      </c>
      <c r="H122" s="19"/>
      <c r="I122" s="11"/>
    </row>
    <row r="123" spans="1:29" ht="22.5" x14ac:dyDescent="0.25">
      <c r="C123" s="16"/>
      <c r="D123" s="17" t="s">
        <v>164</v>
      </c>
      <c r="E123" s="40" t="s">
        <v>165</v>
      </c>
      <c r="F123" s="8" t="s">
        <v>163</v>
      </c>
      <c r="G123" s="42">
        <v>65.447800000000001</v>
      </c>
      <c r="H123" s="19"/>
      <c r="I123" s="11"/>
    </row>
    <row r="124" spans="1:29" ht="56.25" x14ac:dyDescent="0.25">
      <c r="C124" s="16"/>
      <c r="D124" s="17" t="s">
        <v>166</v>
      </c>
      <c r="E124" s="40" t="s">
        <v>167</v>
      </c>
      <c r="F124" s="8" t="s">
        <v>2</v>
      </c>
      <c r="G124" s="89">
        <v>161.61193408043113</v>
      </c>
      <c r="H124" s="19" t="s">
        <v>168</v>
      </c>
      <c r="I124" s="11"/>
    </row>
    <row r="125" spans="1:29" s="53" customFormat="1" ht="5.25" hidden="1" x14ac:dyDescent="0.25">
      <c r="A125" s="70"/>
      <c r="B125" s="4"/>
      <c r="C125" s="45"/>
      <c r="D125" s="90" t="s">
        <v>169</v>
      </c>
      <c r="E125" s="91"/>
      <c r="F125" s="84"/>
      <c r="G125" s="85"/>
      <c r="H125" s="86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51"/>
      <c r="T125" s="4"/>
      <c r="U125" s="4"/>
      <c r="V125" s="4"/>
      <c r="W125" s="4"/>
      <c r="X125" s="4"/>
      <c r="Y125" s="52"/>
      <c r="Z125" s="52"/>
      <c r="AA125" s="52"/>
      <c r="AB125" s="52"/>
      <c r="AC125" s="52"/>
    </row>
    <row r="126" spans="1:29" ht="33" customHeight="1" x14ac:dyDescent="0.25">
      <c r="C126" s="57" t="s">
        <v>42</v>
      </c>
      <c r="D126" s="17" t="s">
        <v>248</v>
      </c>
      <c r="E126" s="101" t="s">
        <v>203</v>
      </c>
      <c r="F126" s="8" t="s">
        <v>2</v>
      </c>
      <c r="G126" s="9">
        <v>158</v>
      </c>
      <c r="H126" s="19" t="s">
        <v>3</v>
      </c>
      <c r="I126" s="11"/>
    </row>
    <row r="127" spans="1:29" ht="23.25" customHeight="1" x14ac:dyDescent="0.25">
      <c r="C127" s="57" t="s">
        <v>42</v>
      </c>
      <c r="D127" s="17" t="s">
        <v>249</v>
      </c>
      <c r="E127" s="101" t="s">
        <v>205</v>
      </c>
      <c r="F127" s="8" t="s">
        <v>2</v>
      </c>
      <c r="G127" s="9">
        <v>167.61</v>
      </c>
      <c r="H127" s="19" t="s">
        <v>3</v>
      </c>
      <c r="I127" s="11"/>
    </row>
    <row r="128" spans="1:29" ht="33.75" x14ac:dyDescent="0.25">
      <c r="C128" s="57" t="s">
        <v>42</v>
      </c>
      <c r="D128" s="17" t="s">
        <v>250</v>
      </c>
      <c r="E128" s="101" t="s">
        <v>207</v>
      </c>
      <c r="F128" s="8" t="s">
        <v>2</v>
      </c>
      <c r="G128" s="9">
        <v>171.13</v>
      </c>
      <c r="H128" s="19" t="s">
        <v>3</v>
      </c>
      <c r="I128" s="11"/>
    </row>
    <row r="129" spans="3:9" ht="33.75" x14ac:dyDescent="0.25">
      <c r="C129" s="57" t="s">
        <v>42</v>
      </c>
      <c r="D129" s="17" t="s">
        <v>251</v>
      </c>
      <c r="E129" s="101" t="s">
        <v>209</v>
      </c>
      <c r="F129" s="8" t="s">
        <v>2</v>
      </c>
      <c r="G129" s="9">
        <v>172.82</v>
      </c>
      <c r="H129" s="19" t="s">
        <v>3</v>
      </c>
      <c r="I129" s="11"/>
    </row>
    <row r="130" spans="3:9" ht="33.75" x14ac:dyDescent="0.25">
      <c r="C130" s="57" t="s">
        <v>42</v>
      </c>
      <c r="D130" s="17" t="s">
        <v>252</v>
      </c>
      <c r="E130" s="101" t="s">
        <v>211</v>
      </c>
      <c r="F130" s="8" t="s">
        <v>2</v>
      </c>
      <c r="G130" s="9">
        <v>159.32</v>
      </c>
      <c r="H130" s="19" t="s">
        <v>3</v>
      </c>
      <c r="I130" s="11"/>
    </row>
    <row r="131" spans="3:9" ht="33.75" x14ac:dyDescent="0.25">
      <c r="C131" s="57" t="s">
        <v>42</v>
      </c>
      <c r="D131" s="17" t="s">
        <v>253</v>
      </c>
      <c r="E131" s="101" t="s">
        <v>213</v>
      </c>
      <c r="F131" s="8" t="s">
        <v>2</v>
      </c>
      <c r="G131" s="9">
        <v>159.08000000000001</v>
      </c>
      <c r="H131" s="19" t="s">
        <v>3</v>
      </c>
      <c r="I131" s="11"/>
    </row>
    <row r="132" spans="3:9" ht="33.75" x14ac:dyDescent="0.25">
      <c r="C132" s="57" t="s">
        <v>42</v>
      </c>
      <c r="D132" s="17" t="s">
        <v>254</v>
      </c>
      <c r="E132" s="101" t="s">
        <v>215</v>
      </c>
      <c r="F132" s="8" t="s">
        <v>2</v>
      </c>
      <c r="G132" s="9">
        <v>160.07</v>
      </c>
      <c r="H132" s="19" t="s">
        <v>3</v>
      </c>
      <c r="I132" s="11"/>
    </row>
    <row r="133" spans="3:9" ht="33.75" x14ac:dyDescent="0.25">
      <c r="C133" s="57" t="s">
        <v>42</v>
      </c>
      <c r="D133" s="17" t="s">
        <v>255</v>
      </c>
      <c r="E133" s="101" t="s">
        <v>217</v>
      </c>
      <c r="F133" s="8" t="s">
        <v>2</v>
      </c>
      <c r="G133" s="9">
        <v>173.23</v>
      </c>
      <c r="H133" s="19" t="s">
        <v>3</v>
      </c>
      <c r="I133" s="11"/>
    </row>
    <row r="134" spans="3:9" ht="33.75" x14ac:dyDescent="0.25">
      <c r="C134" s="57" t="s">
        <v>42</v>
      </c>
      <c r="D134" s="17" t="s">
        <v>256</v>
      </c>
      <c r="E134" s="101" t="s">
        <v>219</v>
      </c>
      <c r="F134" s="8" t="s">
        <v>2</v>
      </c>
      <c r="G134" s="9">
        <v>176.62</v>
      </c>
      <c r="H134" s="19" t="s">
        <v>3</v>
      </c>
      <c r="I134" s="11"/>
    </row>
    <row r="135" spans="3:9" ht="33.75" x14ac:dyDescent="0.25">
      <c r="C135" s="57" t="s">
        <v>42</v>
      </c>
      <c r="D135" s="17" t="s">
        <v>257</v>
      </c>
      <c r="E135" s="101" t="s">
        <v>221</v>
      </c>
      <c r="F135" s="8" t="s">
        <v>2</v>
      </c>
      <c r="G135" s="18">
        <v>154.84</v>
      </c>
      <c r="H135" s="19" t="s">
        <v>3</v>
      </c>
      <c r="I135" s="11"/>
    </row>
    <row r="136" spans="3:9" ht="33.75" x14ac:dyDescent="0.25">
      <c r="C136" s="57" t="s">
        <v>42</v>
      </c>
      <c r="D136" s="17" t="s">
        <v>258</v>
      </c>
      <c r="E136" s="101" t="s">
        <v>223</v>
      </c>
      <c r="F136" s="8" t="s">
        <v>2</v>
      </c>
      <c r="G136" s="18">
        <v>172.42</v>
      </c>
      <c r="H136" s="19" t="s">
        <v>3</v>
      </c>
      <c r="I136" s="11"/>
    </row>
    <row r="137" spans="3:9" ht="33.75" x14ac:dyDescent="0.25">
      <c r="C137" s="57" t="s">
        <v>42</v>
      </c>
      <c r="D137" s="17" t="s">
        <v>259</v>
      </c>
      <c r="E137" s="101" t="s">
        <v>225</v>
      </c>
      <c r="F137" s="8" t="s">
        <v>2</v>
      </c>
      <c r="G137" s="18">
        <v>181.3</v>
      </c>
      <c r="H137" s="19" t="s">
        <v>3</v>
      </c>
      <c r="I137" s="11"/>
    </row>
    <row r="138" spans="3:9" ht="33.75" x14ac:dyDescent="0.25">
      <c r="C138" s="57" t="s">
        <v>42</v>
      </c>
      <c r="D138" s="17" t="s">
        <v>260</v>
      </c>
      <c r="E138" s="101" t="s">
        <v>227</v>
      </c>
      <c r="F138" s="8" t="s">
        <v>2</v>
      </c>
      <c r="G138" s="18">
        <v>161.03</v>
      </c>
      <c r="H138" s="19" t="s">
        <v>3</v>
      </c>
      <c r="I138" s="11"/>
    </row>
    <row r="139" spans="3:9" ht="33.75" x14ac:dyDescent="0.25">
      <c r="C139" s="57" t="s">
        <v>42</v>
      </c>
      <c r="D139" s="17" t="s">
        <v>261</v>
      </c>
      <c r="E139" s="101" t="s">
        <v>229</v>
      </c>
      <c r="F139" s="8" t="s">
        <v>2</v>
      </c>
      <c r="G139" s="18">
        <v>162.9</v>
      </c>
      <c r="H139" s="19" t="s">
        <v>3</v>
      </c>
      <c r="I139" s="11"/>
    </row>
    <row r="140" spans="3:9" ht="33.75" x14ac:dyDescent="0.25">
      <c r="C140" s="57" t="s">
        <v>42</v>
      </c>
      <c r="D140" s="17" t="s">
        <v>262</v>
      </c>
      <c r="E140" s="101" t="s">
        <v>231</v>
      </c>
      <c r="F140" s="8" t="s">
        <v>2</v>
      </c>
      <c r="G140" s="18">
        <v>180.13</v>
      </c>
      <c r="H140" s="19" t="s">
        <v>3</v>
      </c>
      <c r="I140" s="11"/>
    </row>
    <row r="141" spans="3:9" ht="33.75" x14ac:dyDescent="0.25">
      <c r="C141" s="57" t="s">
        <v>42</v>
      </c>
      <c r="D141" s="17" t="s">
        <v>263</v>
      </c>
      <c r="E141" s="101" t="s">
        <v>233</v>
      </c>
      <c r="F141" s="8" t="s">
        <v>2</v>
      </c>
      <c r="G141" s="18">
        <v>156.62</v>
      </c>
      <c r="H141" s="19" t="s">
        <v>3</v>
      </c>
      <c r="I141" s="11"/>
    </row>
    <row r="142" spans="3:9" ht="33.75" x14ac:dyDescent="0.25">
      <c r="C142" s="57" t="s">
        <v>42</v>
      </c>
      <c r="D142" s="17" t="s">
        <v>264</v>
      </c>
      <c r="E142" s="101" t="s">
        <v>235</v>
      </c>
      <c r="F142" s="8" t="s">
        <v>2</v>
      </c>
      <c r="G142" s="18">
        <v>155.28</v>
      </c>
      <c r="H142" s="19" t="s">
        <v>3</v>
      </c>
      <c r="I142" s="11"/>
    </row>
    <row r="143" spans="3:9" ht="33.75" x14ac:dyDescent="0.25">
      <c r="C143" s="57" t="s">
        <v>42</v>
      </c>
      <c r="D143" s="17" t="s">
        <v>265</v>
      </c>
      <c r="E143" s="101" t="s">
        <v>237</v>
      </c>
      <c r="F143" s="8" t="s">
        <v>2</v>
      </c>
      <c r="G143" s="18">
        <v>163.83000000000001</v>
      </c>
      <c r="H143" s="19" t="s">
        <v>3</v>
      </c>
      <c r="I143" s="11"/>
    </row>
    <row r="144" spans="3:9" ht="33.75" x14ac:dyDescent="0.25">
      <c r="C144" s="57" t="s">
        <v>42</v>
      </c>
      <c r="D144" s="17" t="s">
        <v>266</v>
      </c>
      <c r="E144" s="101" t="s">
        <v>239</v>
      </c>
      <c r="F144" s="8" t="s">
        <v>2</v>
      </c>
      <c r="G144" s="18">
        <v>158.56</v>
      </c>
      <c r="H144" s="19" t="s">
        <v>3</v>
      </c>
      <c r="I144" s="11"/>
    </row>
    <row r="145" spans="1:29" ht="33.75" x14ac:dyDescent="0.25">
      <c r="C145" s="57" t="s">
        <v>42</v>
      </c>
      <c r="D145" s="17" t="s">
        <v>267</v>
      </c>
      <c r="E145" s="101" t="s">
        <v>241</v>
      </c>
      <c r="F145" s="8" t="s">
        <v>2</v>
      </c>
      <c r="G145" s="18">
        <v>177.7</v>
      </c>
      <c r="H145" s="19" t="s">
        <v>3</v>
      </c>
      <c r="I145" s="11"/>
    </row>
    <row r="146" spans="1:29" ht="33.75" x14ac:dyDescent="0.25">
      <c r="C146" s="57" t="s">
        <v>42</v>
      </c>
      <c r="D146" s="17" t="s">
        <v>268</v>
      </c>
      <c r="E146" s="101" t="s">
        <v>243</v>
      </c>
      <c r="F146" s="8" t="s">
        <v>2</v>
      </c>
      <c r="G146" s="18">
        <v>177.43</v>
      </c>
      <c r="H146" s="19" t="s">
        <v>3</v>
      </c>
      <c r="I146" s="11"/>
    </row>
    <row r="147" spans="1:29" ht="33.75" x14ac:dyDescent="0.25">
      <c r="C147" s="57" t="s">
        <v>42</v>
      </c>
      <c r="D147" s="17" t="s">
        <v>269</v>
      </c>
      <c r="E147" s="101" t="s">
        <v>245</v>
      </c>
      <c r="F147" s="8" t="s">
        <v>2</v>
      </c>
      <c r="G147" s="18">
        <v>170.78</v>
      </c>
      <c r="H147" s="19" t="s">
        <v>3</v>
      </c>
      <c r="I147" s="11"/>
    </row>
    <row r="148" spans="1:29" ht="33.75" x14ac:dyDescent="0.25">
      <c r="C148" s="57" t="s">
        <v>42</v>
      </c>
      <c r="D148" s="17" t="s">
        <v>270</v>
      </c>
      <c r="E148" s="101" t="s">
        <v>247</v>
      </c>
      <c r="F148" s="8" t="s">
        <v>2</v>
      </c>
      <c r="G148" s="18">
        <v>216.69</v>
      </c>
      <c r="H148" s="19" t="s">
        <v>3</v>
      </c>
      <c r="I148" s="11"/>
    </row>
    <row r="149" spans="1:29" ht="33.75" x14ac:dyDescent="0.25">
      <c r="C149" s="58"/>
      <c r="D149" s="59"/>
      <c r="E149" s="87" t="s">
        <v>131</v>
      </c>
      <c r="F149" s="61"/>
      <c r="G149" s="62"/>
      <c r="H149" s="88" t="s">
        <v>170</v>
      </c>
      <c r="I149" s="11"/>
    </row>
    <row r="150" spans="1:29" ht="67.5" x14ac:dyDescent="0.25">
      <c r="C150" s="16"/>
      <c r="D150" s="17" t="s">
        <v>171</v>
      </c>
      <c r="E150" s="40" t="s">
        <v>172</v>
      </c>
      <c r="F150" s="8" t="s">
        <v>13</v>
      </c>
      <c r="G150" s="89">
        <v>161.61193408043113</v>
      </c>
      <c r="H150" s="19" t="s">
        <v>173</v>
      </c>
      <c r="I150" s="11"/>
    </row>
    <row r="151" spans="1:29" s="53" customFormat="1" ht="5.25" hidden="1" x14ac:dyDescent="0.25">
      <c r="A151" s="70"/>
      <c r="B151" s="4"/>
      <c r="C151" s="45"/>
      <c r="D151" s="82" t="s">
        <v>174</v>
      </c>
      <c r="E151" s="83"/>
      <c r="F151" s="84"/>
      <c r="G151" s="85"/>
      <c r="H151" s="86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51"/>
      <c r="T151" s="4"/>
      <c r="U151" s="4"/>
      <c r="V151" s="4"/>
      <c r="W151" s="4"/>
      <c r="X151" s="4"/>
      <c r="Y151" s="52"/>
      <c r="Z151" s="52"/>
      <c r="AA151" s="52"/>
      <c r="AB151" s="52"/>
      <c r="AC151" s="52"/>
    </row>
    <row r="152" spans="1:29" ht="33.75" x14ac:dyDescent="0.25">
      <c r="C152" s="57" t="s">
        <v>42</v>
      </c>
      <c r="D152" s="17" t="s">
        <v>271</v>
      </c>
      <c r="E152" s="101" t="s">
        <v>203</v>
      </c>
      <c r="F152" s="8" t="s">
        <v>13</v>
      </c>
      <c r="G152" s="9">
        <v>158</v>
      </c>
      <c r="H152" s="19" t="s">
        <v>14</v>
      </c>
      <c r="I152" s="11"/>
    </row>
    <row r="153" spans="1:29" ht="33.75" x14ac:dyDescent="0.25">
      <c r="C153" s="57" t="s">
        <v>42</v>
      </c>
      <c r="D153" s="17" t="s">
        <v>272</v>
      </c>
      <c r="E153" s="101" t="s">
        <v>205</v>
      </c>
      <c r="F153" s="8" t="s">
        <v>13</v>
      </c>
      <c r="G153" s="9">
        <v>167.61</v>
      </c>
      <c r="H153" s="19" t="s">
        <v>14</v>
      </c>
      <c r="I153" s="11"/>
    </row>
    <row r="154" spans="1:29" ht="33.75" x14ac:dyDescent="0.25">
      <c r="C154" s="57" t="s">
        <v>42</v>
      </c>
      <c r="D154" s="17" t="s">
        <v>273</v>
      </c>
      <c r="E154" s="101" t="s">
        <v>207</v>
      </c>
      <c r="F154" s="8" t="s">
        <v>13</v>
      </c>
      <c r="G154" s="9">
        <v>171.13</v>
      </c>
      <c r="H154" s="19" t="s">
        <v>14</v>
      </c>
      <c r="I154" s="11"/>
    </row>
    <row r="155" spans="1:29" ht="33.75" x14ac:dyDescent="0.25">
      <c r="C155" s="57" t="s">
        <v>42</v>
      </c>
      <c r="D155" s="17" t="s">
        <v>274</v>
      </c>
      <c r="E155" s="101" t="s">
        <v>209</v>
      </c>
      <c r="F155" s="8" t="s">
        <v>13</v>
      </c>
      <c r="G155" s="9">
        <v>172.82</v>
      </c>
      <c r="H155" s="19" t="s">
        <v>14</v>
      </c>
      <c r="I155" s="11"/>
    </row>
    <row r="156" spans="1:29" ht="33.75" x14ac:dyDescent="0.25">
      <c r="C156" s="57" t="s">
        <v>42</v>
      </c>
      <c r="D156" s="17" t="s">
        <v>275</v>
      </c>
      <c r="E156" s="101" t="s">
        <v>211</v>
      </c>
      <c r="F156" s="8" t="s">
        <v>13</v>
      </c>
      <c r="G156" s="9">
        <v>159.32</v>
      </c>
      <c r="H156" s="19" t="s">
        <v>14</v>
      </c>
      <c r="I156" s="11"/>
    </row>
    <row r="157" spans="1:29" ht="33.75" x14ac:dyDescent="0.25">
      <c r="C157" s="57" t="s">
        <v>42</v>
      </c>
      <c r="D157" s="17" t="s">
        <v>276</v>
      </c>
      <c r="E157" s="101" t="s">
        <v>213</v>
      </c>
      <c r="F157" s="8" t="s">
        <v>13</v>
      </c>
      <c r="G157" s="9">
        <v>159.08000000000001</v>
      </c>
      <c r="H157" s="19" t="s">
        <v>14</v>
      </c>
      <c r="I157" s="11"/>
    </row>
    <row r="158" spans="1:29" ht="33.75" x14ac:dyDescent="0.25">
      <c r="C158" s="57" t="s">
        <v>42</v>
      </c>
      <c r="D158" s="17" t="s">
        <v>277</v>
      </c>
      <c r="E158" s="101" t="s">
        <v>215</v>
      </c>
      <c r="F158" s="8" t="s">
        <v>13</v>
      </c>
      <c r="G158" s="9">
        <v>160.07</v>
      </c>
      <c r="H158" s="19" t="s">
        <v>14</v>
      </c>
      <c r="I158" s="11"/>
    </row>
    <row r="159" spans="1:29" ht="33.75" x14ac:dyDescent="0.25">
      <c r="C159" s="57" t="s">
        <v>42</v>
      </c>
      <c r="D159" s="17" t="s">
        <v>278</v>
      </c>
      <c r="E159" s="101" t="s">
        <v>217</v>
      </c>
      <c r="F159" s="8" t="s">
        <v>13</v>
      </c>
      <c r="G159" s="9">
        <v>173.23</v>
      </c>
      <c r="H159" s="19" t="s">
        <v>14</v>
      </c>
      <c r="I159" s="11"/>
    </row>
    <row r="160" spans="1:29" ht="33.75" x14ac:dyDescent="0.25">
      <c r="C160" s="57" t="s">
        <v>42</v>
      </c>
      <c r="D160" s="17" t="s">
        <v>279</v>
      </c>
      <c r="E160" s="101" t="s">
        <v>219</v>
      </c>
      <c r="F160" s="8" t="s">
        <v>13</v>
      </c>
      <c r="G160" s="9">
        <v>176.62</v>
      </c>
      <c r="H160" s="19" t="s">
        <v>14</v>
      </c>
      <c r="I160" s="11"/>
    </row>
    <row r="161" spans="3:9" ht="33.75" x14ac:dyDescent="0.25">
      <c r="C161" s="57" t="s">
        <v>42</v>
      </c>
      <c r="D161" s="17" t="s">
        <v>280</v>
      </c>
      <c r="E161" s="101" t="s">
        <v>221</v>
      </c>
      <c r="F161" s="8" t="s">
        <v>13</v>
      </c>
      <c r="G161" s="18">
        <v>154.84</v>
      </c>
      <c r="H161" s="19" t="s">
        <v>14</v>
      </c>
      <c r="I161" s="11"/>
    </row>
    <row r="162" spans="3:9" ht="33.75" x14ac:dyDescent="0.25">
      <c r="C162" s="57" t="s">
        <v>42</v>
      </c>
      <c r="D162" s="17" t="s">
        <v>281</v>
      </c>
      <c r="E162" s="101" t="s">
        <v>223</v>
      </c>
      <c r="F162" s="8" t="s">
        <v>13</v>
      </c>
      <c r="G162" s="18">
        <v>172.42</v>
      </c>
      <c r="H162" s="19" t="s">
        <v>14</v>
      </c>
      <c r="I162" s="11"/>
    </row>
    <row r="163" spans="3:9" ht="33.75" x14ac:dyDescent="0.25">
      <c r="C163" s="57" t="s">
        <v>42</v>
      </c>
      <c r="D163" s="17" t="s">
        <v>282</v>
      </c>
      <c r="E163" s="101" t="s">
        <v>225</v>
      </c>
      <c r="F163" s="8" t="s">
        <v>13</v>
      </c>
      <c r="G163" s="18">
        <v>181.3</v>
      </c>
      <c r="H163" s="19" t="s">
        <v>14</v>
      </c>
      <c r="I163" s="11"/>
    </row>
    <row r="164" spans="3:9" ht="33.75" x14ac:dyDescent="0.25">
      <c r="C164" s="57" t="s">
        <v>42</v>
      </c>
      <c r="D164" s="17" t="s">
        <v>283</v>
      </c>
      <c r="E164" s="101" t="s">
        <v>227</v>
      </c>
      <c r="F164" s="8" t="s">
        <v>13</v>
      </c>
      <c r="G164" s="18">
        <v>161.03</v>
      </c>
      <c r="H164" s="19" t="s">
        <v>14</v>
      </c>
      <c r="I164" s="11"/>
    </row>
    <row r="165" spans="3:9" ht="33.75" x14ac:dyDescent="0.25">
      <c r="C165" s="57" t="s">
        <v>42</v>
      </c>
      <c r="D165" s="17" t="s">
        <v>284</v>
      </c>
      <c r="E165" s="101" t="s">
        <v>229</v>
      </c>
      <c r="F165" s="8" t="s">
        <v>13</v>
      </c>
      <c r="G165" s="18">
        <v>162.9</v>
      </c>
      <c r="H165" s="19" t="s">
        <v>14</v>
      </c>
      <c r="I165" s="11"/>
    </row>
    <row r="166" spans="3:9" ht="33.75" x14ac:dyDescent="0.25">
      <c r="C166" s="57" t="s">
        <v>42</v>
      </c>
      <c r="D166" s="17" t="s">
        <v>285</v>
      </c>
      <c r="E166" s="101" t="s">
        <v>231</v>
      </c>
      <c r="F166" s="8" t="s">
        <v>13</v>
      </c>
      <c r="G166" s="18">
        <v>180.13</v>
      </c>
      <c r="H166" s="19" t="s">
        <v>14</v>
      </c>
      <c r="I166" s="11"/>
    </row>
    <row r="167" spans="3:9" ht="33.75" x14ac:dyDescent="0.25">
      <c r="C167" s="57" t="s">
        <v>42</v>
      </c>
      <c r="D167" s="17" t="s">
        <v>286</v>
      </c>
      <c r="E167" s="101" t="s">
        <v>233</v>
      </c>
      <c r="F167" s="8" t="s">
        <v>13</v>
      </c>
      <c r="G167" s="18">
        <v>156.62</v>
      </c>
      <c r="H167" s="19" t="s">
        <v>14</v>
      </c>
      <c r="I167" s="11"/>
    </row>
    <row r="168" spans="3:9" ht="33.75" x14ac:dyDescent="0.25">
      <c r="C168" s="57" t="s">
        <v>42</v>
      </c>
      <c r="D168" s="17" t="s">
        <v>287</v>
      </c>
      <c r="E168" s="101" t="s">
        <v>235</v>
      </c>
      <c r="F168" s="8" t="s">
        <v>13</v>
      </c>
      <c r="G168" s="18">
        <v>155.28</v>
      </c>
      <c r="H168" s="19" t="s">
        <v>14</v>
      </c>
      <c r="I168" s="11"/>
    </row>
    <row r="169" spans="3:9" ht="33.75" x14ac:dyDescent="0.25">
      <c r="C169" s="57" t="s">
        <v>42</v>
      </c>
      <c r="D169" s="17" t="s">
        <v>288</v>
      </c>
      <c r="E169" s="101" t="s">
        <v>237</v>
      </c>
      <c r="F169" s="8" t="s">
        <v>13</v>
      </c>
      <c r="G169" s="18">
        <v>163.83000000000001</v>
      </c>
      <c r="H169" s="19" t="s">
        <v>14</v>
      </c>
      <c r="I169" s="11"/>
    </row>
    <row r="170" spans="3:9" ht="33.75" x14ac:dyDescent="0.25">
      <c r="C170" s="57" t="s">
        <v>42</v>
      </c>
      <c r="D170" s="17" t="s">
        <v>289</v>
      </c>
      <c r="E170" s="101" t="s">
        <v>239</v>
      </c>
      <c r="F170" s="8" t="s">
        <v>13</v>
      </c>
      <c r="G170" s="18">
        <v>158.56</v>
      </c>
      <c r="H170" s="19" t="s">
        <v>14</v>
      </c>
      <c r="I170" s="11"/>
    </row>
    <row r="171" spans="3:9" ht="33.75" x14ac:dyDescent="0.25">
      <c r="C171" s="57" t="s">
        <v>42</v>
      </c>
      <c r="D171" s="17" t="s">
        <v>290</v>
      </c>
      <c r="E171" s="101" t="s">
        <v>241</v>
      </c>
      <c r="F171" s="8" t="s">
        <v>13</v>
      </c>
      <c r="G171" s="18">
        <v>177.7</v>
      </c>
      <c r="H171" s="19" t="s">
        <v>14</v>
      </c>
      <c r="I171" s="11"/>
    </row>
    <row r="172" spans="3:9" ht="33.75" x14ac:dyDescent="0.25">
      <c r="C172" s="57" t="s">
        <v>42</v>
      </c>
      <c r="D172" s="17" t="s">
        <v>291</v>
      </c>
      <c r="E172" s="101" t="s">
        <v>243</v>
      </c>
      <c r="F172" s="8" t="s">
        <v>13</v>
      </c>
      <c r="G172" s="18">
        <v>177.43</v>
      </c>
      <c r="H172" s="19" t="s">
        <v>14</v>
      </c>
      <c r="I172" s="11"/>
    </row>
    <row r="173" spans="3:9" ht="33.75" x14ac:dyDescent="0.25">
      <c r="C173" s="57" t="s">
        <v>42</v>
      </c>
      <c r="D173" s="17" t="s">
        <v>292</v>
      </c>
      <c r="E173" s="101" t="s">
        <v>245</v>
      </c>
      <c r="F173" s="8" t="s">
        <v>13</v>
      </c>
      <c r="G173" s="18">
        <v>170.78</v>
      </c>
      <c r="H173" s="19" t="s">
        <v>14</v>
      </c>
      <c r="I173" s="11"/>
    </row>
    <row r="174" spans="3:9" ht="33.75" x14ac:dyDescent="0.25">
      <c r="C174" s="57" t="s">
        <v>42</v>
      </c>
      <c r="D174" s="17" t="s">
        <v>293</v>
      </c>
      <c r="E174" s="101" t="s">
        <v>247</v>
      </c>
      <c r="F174" s="8" t="s">
        <v>13</v>
      </c>
      <c r="G174" s="18">
        <v>216.69</v>
      </c>
      <c r="H174" s="19" t="s">
        <v>14</v>
      </c>
      <c r="I174" s="11"/>
    </row>
    <row r="175" spans="3:9" ht="33.75" x14ac:dyDescent="0.25">
      <c r="C175" s="58"/>
      <c r="D175" s="59"/>
      <c r="E175" s="87" t="s">
        <v>131</v>
      </c>
      <c r="F175" s="61"/>
      <c r="G175" s="62"/>
      <c r="H175" s="88" t="s">
        <v>175</v>
      </c>
      <c r="I175" s="11"/>
    </row>
    <row r="176" spans="3:9" ht="40.5" customHeight="1" x14ac:dyDescent="0.25">
      <c r="C176" s="16"/>
      <c r="D176" s="17" t="s">
        <v>176</v>
      </c>
      <c r="E176" s="40" t="s">
        <v>177</v>
      </c>
      <c r="F176" s="8" t="s">
        <v>13</v>
      </c>
      <c r="G176" s="89">
        <v>161.61193408043113</v>
      </c>
      <c r="H176" s="19" t="s">
        <v>178</v>
      </c>
      <c r="I176" s="11"/>
    </row>
    <row r="177" spans="1:29" s="53" customFormat="1" ht="5.25" hidden="1" x14ac:dyDescent="0.25">
      <c r="A177" s="70"/>
      <c r="B177" s="4"/>
      <c r="C177" s="45"/>
      <c r="D177" s="82" t="s">
        <v>179</v>
      </c>
      <c r="E177" s="83"/>
      <c r="F177" s="84"/>
      <c r="G177" s="85"/>
      <c r="H177" s="86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51"/>
      <c r="T177" s="4"/>
      <c r="U177" s="4"/>
      <c r="V177" s="4"/>
      <c r="W177" s="4"/>
      <c r="X177" s="4"/>
      <c r="Y177" s="52"/>
      <c r="Z177" s="52"/>
      <c r="AA177" s="52"/>
      <c r="AB177" s="52"/>
      <c r="AC177" s="52"/>
    </row>
    <row r="178" spans="1:29" ht="33.75" x14ac:dyDescent="0.25">
      <c r="C178" s="57" t="s">
        <v>42</v>
      </c>
      <c r="D178" s="17" t="s">
        <v>294</v>
      </c>
      <c r="E178" s="101" t="s">
        <v>203</v>
      </c>
      <c r="F178" s="8" t="s">
        <v>13</v>
      </c>
      <c r="G178" s="9">
        <v>158</v>
      </c>
      <c r="H178" s="19" t="s">
        <v>15</v>
      </c>
      <c r="I178" s="11"/>
    </row>
    <row r="179" spans="1:29" ht="33.75" x14ac:dyDescent="0.25">
      <c r="C179" s="57" t="s">
        <v>42</v>
      </c>
      <c r="D179" s="17" t="s">
        <v>295</v>
      </c>
      <c r="E179" s="101" t="s">
        <v>205</v>
      </c>
      <c r="F179" s="8" t="s">
        <v>13</v>
      </c>
      <c r="G179" s="9">
        <v>167.61</v>
      </c>
      <c r="H179" s="19" t="s">
        <v>15</v>
      </c>
      <c r="I179" s="11"/>
    </row>
    <row r="180" spans="1:29" ht="33.75" x14ac:dyDescent="0.25">
      <c r="C180" s="57" t="s">
        <v>42</v>
      </c>
      <c r="D180" s="17" t="s">
        <v>296</v>
      </c>
      <c r="E180" s="101" t="s">
        <v>207</v>
      </c>
      <c r="F180" s="8" t="s">
        <v>13</v>
      </c>
      <c r="G180" s="9">
        <v>171.13</v>
      </c>
      <c r="H180" s="19" t="s">
        <v>15</v>
      </c>
      <c r="I180" s="11"/>
    </row>
    <row r="181" spans="1:29" ht="33.75" x14ac:dyDescent="0.25">
      <c r="C181" s="57" t="s">
        <v>42</v>
      </c>
      <c r="D181" s="17" t="s">
        <v>297</v>
      </c>
      <c r="E181" s="101" t="s">
        <v>209</v>
      </c>
      <c r="F181" s="8" t="s">
        <v>13</v>
      </c>
      <c r="G181" s="9">
        <v>172.82</v>
      </c>
      <c r="H181" s="19" t="s">
        <v>15</v>
      </c>
      <c r="I181" s="11"/>
    </row>
    <row r="182" spans="1:29" ht="33.75" x14ac:dyDescent="0.25">
      <c r="C182" s="57" t="s">
        <v>42</v>
      </c>
      <c r="D182" s="17" t="s">
        <v>298</v>
      </c>
      <c r="E182" s="101" t="s">
        <v>211</v>
      </c>
      <c r="F182" s="8" t="s">
        <v>13</v>
      </c>
      <c r="G182" s="9">
        <v>159.32</v>
      </c>
      <c r="H182" s="19" t="s">
        <v>15</v>
      </c>
      <c r="I182" s="11"/>
    </row>
    <row r="183" spans="1:29" ht="33.75" x14ac:dyDescent="0.25">
      <c r="C183" s="57" t="s">
        <v>42</v>
      </c>
      <c r="D183" s="17" t="s">
        <v>299</v>
      </c>
      <c r="E183" s="101" t="s">
        <v>213</v>
      </c>
      <c r="F183" s="8" t="s">
        <v>13</v>
      </c>
      <c r="G183" s="9">
        <v>159.08000000000001</v>
      </c>
      <c r="H183" s="19" t="s">
        <v>15</v>
      </c>
      <c r="I183" s="11"/>
    </row>
    <row r="184" spans="1:29" ht="33.75" x14ac:dyDescent="0.25">
      <c r="C184" s="57" t="s">
        <v>42</v>
      </c>
      <c r="D184" s="17" t="s">
        <v>300</v>
      </c>
      <c r="E184" s="101" t="s">
        <v>215</v>
      </c>
      <c r="F184" s="8" t="s">
        <v>13</v>
      </c>
      <c r="G184" s="9">
        <v>160.07</v>
      </c>
      <c r="H184" s="19" t="s">
        <v>15</v>
      </c>
      <c r="I184" s="11"/>
    </row>
    <row r="185" spans="1:29" ht="33.75" x14ac:dyDescent="0.25">
      <c r="C185" s="57" t="s">
        <v>42</v>
      </c>
      <c r="D185" s="17" t="s">
        <v>301</v>
      </c>
      <c r="E185" s="101" t="s">
        <v>217</v>
      </c>
      <c r="F185" s="8" t="s">
        <v>13</v>
      </c>
      <c r="G185" s="9">
        <v>173.23</v>
      </c>
      <c r="H185" s="19" t="s">
        <v>15</v>
      </c>
      <c r="I185" s="11"/>
    </row>
    <row r="186" spans="1:29" ht="33.75" x14ac:dyDescent="0.25">
      <c r="C186" s="57" t="s">
        <v>42</v>
      </c>
      <c r="D186" s="17" t="s">
        <v>302</v>
      </c>
      <c r="E186" s="101" t="s">
        <v>219</v>
      </c>
      <c r="F186" s="8" t="s">
        <v>13</v>
      </c>
      <c r="G186" s="9">
        <v>176.62</v>
      </c>
      <c r="H186" s="19" t="s">
        <v>15</v>
      </c>
      <c r="I186" s="11"/>
    </row>
    <row r="187" spans="1:29" ht="33.75" x14ac:dyDescent="0.25">
      <c r="C187" s="57" t="s">
        <v>42</v>
      </c>
      <c r="D187" s="17" t="s">
        <v>303</v>
      </c>
      <c r="E187" s="101" t="s">
        <v>221</v>
      </c>
      <c r="F187" s="8" t="s">
        <v>13</v>
      </c>
      <c r="G187" s="18">
        <v>154.84</v>
      </c>
      <c r="H187" s="19" t="s">
        <v>15</v>
      </c>
      <c r="I187" s="11"/>
    </row>
    <row r="188" spans="1:29" ht="33.75" x14ac:dyDescent="0.25">
      <c r="C188" s="57" t="s">
        <v>42</v>
      </c>
      <c r="D188" s="17" t="s">
        <v>304</v>
      </c>
      <c r="E188" s="101" t="s">
        <v>223</v>
      </c>
      <c r="F188" s="8" t="s">
        <v>13</v>
      </c>
      <c r="G188" s="18">
        <v>172.42</v>
      </c>
      <c r="H188" s="19" t="s">
        <v>15</v>
      </c>
      <c r="I188" s="11"/>
    </row>
    <row r="189" spans="1:29" ht="33.75" x14ac:dyDescent="0.25">
      <c r="C189" s="57" t="s">
        <v>42</v>
      </c>
      <c r="D189" s="17" t="s">
        <v>305</v>
      </c>
      <c r="E189" s="101" t="s">
        <v>225</v>
      </c>
      <c r="F189" s="8" t="s">
        <v>13</v>
      </c>
      <c r="G189" s="18">
        <v>181.3</v>
      </c>
      <c r="H189" s="19" t="s">
        <v>15</v>
      </c>
      <c r="I189" s="11"/>
    </row>
    <row r="190" spans="1:29" ht="33.75" x14ac:dyDescent="0.25">
      <c r="C190" s="57" t="s">
        <v>42</v>
      </c>
      <c r="D190" s="17" t="s">
        <v>306</v>
      </c>
      <c r="E190" s="101" t="s">
        <v>227</v>
      </c>
      <c r="F190" s="8" t="s">
        <v>13</v>
      </c>
      <c r="G190" s="18">
        <v>161.03</v>
      </c>
      <c r="H190" s="19" t="s">
        <v>15</v>
      </c>
      <c r="I190" s="11"/>
    </row>
    <row r="191" spans="1:29" ht="33.75" x14ac:dyDescent="0.25">
      <c r="C191" s="57" t="s">
        <v>42</v>
      </c>
      <c r="D191" s="17" t="s">
        <v>307</v>
      </c>
      <c r="E191" s="101" t="s">
        <v>229</v>
      </c>
      <c r="F191" s="8" t="s">
        <v>13</v>
      </c>
      <c r="G191" s="18">
        <v>162.9</v>
      </c>
      <c r="H191" s="19" t="s">
        <v>15</v>
      </c>
      <c r="I191" s="11"/>
    </row>
    <row r="192" spans="1:29" ht="33.75" x14ac:dyDescent="0.25">
      <c r="C192" s="57" t="s">
        <v>42</v>
      </c>
      <c r="D192" s="17" t="s">
        <v>308</v>
      </c>
      <c r="E192" s="101" t="s">
        <v>231</v>
      </c>
      <c r="F192" s="8" t="s">
        <v>13</v>
      </c>
      <c r="G192" s="18">
        <v>180.13</v>
      </c>
      <c r="H192" s="19" t="s">
        <v>15</v>
      </c>
      <c r="I192" s="11"/>
    </row>
    <row r="193" spans="1:29" ht="33.75" x14ac:dyDescent="0.25">
      <c r="C193" s="57" t="s">
        <v>42</v>
      </c>
      <c r="D193" s="17" t="s">
        <v>309</v>
      </c>
      <c r="E193" s="101" t="s">
        <v>233</v>
      </c>
      <c r="F193" s="8" t="s">
        <v>13</v>
      </c>
      <c r="G193" s="18">
        <v>156.62</v>
      </c>
      <c r="H193" s="19" t="s">
        <v>15</v>
      </c>
      <c r="I193" s="11"/>
    </row>
    <row r="194" spans="1:29" ht="33.75" x14ac:dyDescent="0.25">
      <c r="C194" s="57" t="s">
        <v>42</v>
      </c>
      <c r="D194" s="17" t="s">
        <v>310</v>
      </c>
      <c r="E194" s="101" t="s">
        <v>235</v>
      </c>
      <c r="F194" s="8" t="s">
        <v>13</v>
      </c>
      <c r="G194" s="18">
        <v>155.28</v>
      </c>
      <c r="H194" s="19" t="s">
        <v>15</v>
      </c>
      <c r="I194" s="11"/>
    </row>
    <row r="195" spans="1:29" ht="33.75" x14ac:dyDescent="0.25">
      <c r="C195" s="57" t="s">
        <v>42</v>
      </c>
      <c r="D195" s="17" t="s">
        <v>311</v>
      </c>
      <c r="E195" s="101" t="s">
        <v>237</v>
      </c>
      <c r="F195" s="8" t="s">
        <v>13</v>
      </c>
      <c r="G195" s="18">
        <v>163.83000000000001</v>
      </c>
      <c r="H195" s="19" t="s">
        <v>15</v>
      </c>
      <c r="I195" s="11"/>
    </row>
    <row r="196" spans="1:29" ht="33.75" x14ac:dyDescent="0.25">
      <c r="C196" s="57" t="s">
        <v>42</v>
      </c>
      <c r="D196" s="17" t="s">
        <v>312</v>
      </c>
      <c r="E196" s="101" t="s">
        <v>239</v>
      </c>
      <c r="F196" s="8" t="s">
        <v>13</v>
      </c>
      <c r="G196" s="18">
        <v>158.56</v>
      </c>
      <c r="H196" s="19" t="s">
        <v>15</v>
      </c>
      <c r="I196" s="11"/>
    </row>
    <row r="197" spans="1:29" ht="33.75" x14ac:dyDescent="0.25">
      <c r="C197" s="57" t="s">
        <v>42</v>
      </c>
      <c r="D197" s="17" t="s">
        <v>313</v>
      </c>
      <c r="E197" s="101" t="s">
        <v>241</v>
      </c>
      <c r="F197" s="8" t="s">
        <v>13</v>
      </c>
      <c r="G197" s="18">
        <v>177.7</v>
      </c>
      <c r="H197" s="19" t="s">
        <v>15</v>
      </c>
      <c r="I197" s="11"/>
    </row>
    <row r="198" spans="1:29" ht="33.75" x14ac:dyDescent="0.25">
      <c r="C198" s="57" t="s">
        <v>42</v>
      </c>
      <c r="D198" s="17" t="s">
        <v>314</v>
      </c>
      <c r="E198" s="101" t="s">
        <v>243</v>
      </c>
      <c r="F198" s="8" t="s">
        <v>13</v>
      </c>
      <c r="G198" s="18">
        <v>177.43</v>
      </c>
      <c r="H198" s="19" t="s">
        <v>15</v>
      </c>
      <c r="I198" s="11"/>
    </row>
    <row r="199" spans="1:29" ht="33.75" x14ac:dyDescent="0.25">
      <c r="C199" s="57" t="s">
        <v>42</v>
      </c>
      <c r="D199" s="17" t="s">
        <v>315</v>
      </c>
      <c r="E199" s="101" t="s">
        <v>245</v>
      </c>
      <c r="F199" s="8" t="s">
        <v>13</v>
      </c>
      <c r="G199" s="18">
        <v>170.78</v>
      </c>
      <c r="H199" s="19" t="s">
        <v>15</v>
      </c>
      <c r="I199" s="11"/>
    </row>
    <row r="200" spans="1:29" ht="33.75" x14ac:dyDescent="0.25">
      <c r="C200" s="57" t="s">
        <v>42</v>
      </c>
      <c r="D200" s="17" t="s">
        <v>316</v>
      </c>
      <c r="E200" s="101" t="s">
        <v>247</v>
      </c>
      <c r="F200" s="8" t="s">
        <v>13</v>
      </c>
      <c r="G200" s="18">
        <v>216.69</v>
      </c>
      <c r="H200" s="19" t="s">
        <v>15</v>
      </c>
      <c r="I200" s="11"/>
    </row>
    <row r="201" spans="1:29" ht="33.75" x14ac:dyDescent="0.25">
      <c r="C201" s="58"/>
      <c r="D201" s="59"/>
      <c r="E201" s="87" t="s">
        <v>131</v>
      </c>
      <c r="F201" s="61"/>
      <c r="G201" s="62"/>
      <c r="H201" s="88" t="s">
        <v>180</v>
      </c>
      <c r="I201" s="11"/>
    </row>
    <row r="202" spans="1:29" ht="33.75" x14ac:dyDescent="0.25">
      <c r="C202" s="16"/>
      <c r="D202" s="17" t="s">
        <v>181</v>
      </c>
      <c r="E202" s="40" t="s">
        <v>182</v>
      </c>
      <c r="F202" s="8" t="s">
        <v>183</v>
      </c>
      <c r="G202" s="42">
        <f>8166.222/229768</f>
        <v>3.5541163260332159E-2</v>
      </c>
      <c r="H202" s="19" t="s">
        <v>184</v>
      </c>
      <c r="I202" s="11"/>
    </row>
    <row r="203" spans="1:29" ht="33.75" x14ac:dyDescent="0.25">
      <c r="C203" s="16"/>
      <c r="D203" s="17" t="s">
        <v>185</v>
      </c>
      <c r="E203" s="40" t="s">
        <v>186</v>
      </c>
      <c r="F203" s="8" t="s">
        <v>187</v>
      </c>
      <c r="G203" s="42">
        <f>1016497/229768</f>
        <v>4.4240146582639879</v>
      </c>
      <c r="H203" s="19" t="s">
        <v>184</v>
      </c>
      <c r="I203" s="11"/>
    </row>
    <row r="204" spans="1:29" ht="67.5" x14ac:dyDescent="0.25">
      <c r="C204" s="16"/>
      <c r="D204" s="17" t="s">
        <v>188</v>
      </c>
      <c r="E204" s="40" t="s">
        <v>189</v>
      </c>
      <c r="F204" s="8" t="s">
        <v>124</v>
      </c>
      <c r="G204" s="92"/>
      <c r="H204" s="19" t="s">
        <v>190</v>
      </c>
      <c r="I204" s="11"/>
    </row>
    <row r="205" spans="1:29" ht="22.5" x14ac:dyDescent="0.25">
      <c r="C205" s="16"/>
      <c r="D205" s="17" t="s">
        <v>191</v>
      </c>
      <c r="E205" s="44" t="s">
        <v>192</v>
      </c>
      <c r="F205" s="8" t="s">
        <v>124</v>
      </c>
      <c r="G205" s="92"/>
      <c r="H205" s="19" t="s">
        <v>190</v>
      </c>
      <c r="I205" s="11"/>
    </row>
    <row r="206" spans="1:29" ht="22.5" x14ac:dyDescent="0.25">
      <c r="C206" s="16"/>
      <c r="D206" s="17" t="s">
        <v>193</v>
      </c>
      <c r="E206" s="44" t="s">
        <v>194</v>
      </c>
      <c r="F206" s="8" t="s">
        <v>124</v>
      </c>
      <c r="G206" s="92"/>
      <c r="H206" s="19" t="s">
        <v>190</v>
      </c>
      <c r="I206" s="11"/>
    </row>
    <row r="207" spans="1:29" s="53" customFormat="1" ht="5.25" hidden="1" x14ac:dyDescent="0.25">
      <c r="A207" s="70"/>
      <c r="B207" s="4"/>
      <c r="C207" s="45"/>
      <c r="D207" s="93"/>
      <c r="E207" s="94"/>
      <c r="F207" s="95"/>
      <c r="G207" s="96"/>
      <c r="H207" s="96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51"/>
      <c r="T207" s="4"/>
      <c r="U207" s="4"/>
      <c r="V207" s="4"/>
      <c r="W207" s="4"/>
      <c r="X207" s="4"/>
      <c r="Y207" s="52"/>
      <c r="Z207" s="52"/>
      <c r="AA207" s="52"/>
      <c r="AB207" s="52"/>
      <c r="AC207" s="52"/>
    </row>
    <row r="208" spans="1:29" ht="10.5" customHeight="1" x14ac:dyDescent="0.25">
      <c r="C208" s="16"/>
    </row>
    <row r="209" spans="1:29" ht="12.75" x14ac:dyDescent="0.25">
      <c r="C209" s="16"/>
      <c r="D209" s="97">
        <v>1</v>
      </c>
      <c r="E209" s="104" t="s">
        <v>195</v>
      </c>
      <c r="F209" s="104"/>
      <c r="G209" s="104"/>
      <c r="H209" s="98"/>
    </row>
    <row r="210" spans="1:29" s="53" customFormat="1" ht="11.25" x14ac:dyDescent="0.25">
      <c r="A210" s="70"/>
      <c r="B210" s="4"/>
      <c r="C210" s="99"/>
      <c r="E210" s="100" t="s">
        <v>196</v>
      </c>
      <c r="F210" s="15"/>
      <c r="G210" s="15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99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99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99"/>
      <c r="G213" s="52" t="str">
        <f>IF(G29-G30 &lt;&gt;G77,"WARNING","")</f>
        <v/>
      </c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99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99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99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99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99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99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99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99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99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99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99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99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99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99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99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99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99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99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99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99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99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99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99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99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99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99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99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99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99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99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99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99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99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99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99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99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99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99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99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99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99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99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99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99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99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99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99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99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99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99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99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99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99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99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68" spans="1:29" s="53" customFormat="1" ht="10.5" customHeight="1" x14ac:dyDescent="0.25">
      <c r="A268" s="70"/>
      <c r="B268" s="4"/>
      <c r="C268" s="99"/>
      <c r="I268" s="2"/>
      <c r="J268" s="2"/>
      <c r="K268" s="4"/>
      <c r="L268" s="2"/>
      <c r="M268" s="2"/>
      <c r="N268" s="2"/>
      <c r="O268" s="2"/>
      <c r="P268" s="4"/>
      <c r="Q268" s="2"/>
      <c r="R268" s="2"/>
      <c r="S268" s="12"/>
      <c r="T268" s="2"/>
      <c r="U268" s="2"/>
      <c r="V268" s="2"/>
      <c r="W268" s="2"/>
      <c r="X268" s="2"/>
      <c r="Y268" s="13"/>
      <c r="Z268" s="52"/>
      <c r="AA268" s="52"/>
      <c r="AB268" s="52"/>
      <c r="AC268" s="52"/>
    </row>
    <row r="269" spans="1:29" s="53" customFormat="1" ht="10.5" customHeight="1" x14ac:dyDescent="0.25">
      <c r="A269" s="70"/>
      <c r="B269" s="4"/>
      <c r="C269" s="99"/>
      <c r="I269" s="2"/>
      <c r="J269" s="2"/>
      <c r="K269" s="4"/>
      <c r="L269" s="2"/>
      <c r="M269" s="2"/>
      <c r="N269" s="2"/>
      <c r="O269" s="2"/>
      <c r="P269" s="4"/>
      <c r="Q269" s="2"/>
      <c r="R269" s="2"/>
      <c r="S269" s="12"/>
      <c r="T269" s="2"/>
      <c r="U269" s="2"/>
      <c r="V269" s="2"/>
      <c r="W269" s="2"/>
      <c r="X269" s="2"/>
      <c r="Y269" s="13"/>
      <c r="Z269" s="52"/>
      <c r="AA269" s="52"/>
      <c r="AB269" s="52"/>
      <c r="AC269" s="52"/>
    </row>
    <row r="270" spans="1:29" s="53" customFormat="1" ht="10.5" customHeight="1" x14ac:dyDescent="0.25">
      <c r="A270" s="70"/>
      <c r="B270" s="4"/>
      <c r="C270" s="99"/>
      <c r="I270" s="2"/>
      <c r="J270" s="2"/>
      <c r="K270" s="4"/>
      <c r="L270" s="2"/>
      <c r="M270" s="2"/>
      <c r="N270" s="2"/>
      <c r="O270" s="2"/>
      <c r="P270" s="4"/>
      <c r="Q270" s="2"/>
      <c r="R270" s="2"/>
      <c r="S270" s="12"/>
      <c r="T270" s="2"/>
      <c r="U270" s="2"/>
      <c r="V270" s="2"/>
      <c r="W270" s="2"/>
      <c r="X270" s="2"/>
      <c r="Y270" s="13"/>
      <c r="Z270" s="52"/>
      <c r="AA270" s="52"/>
      <c r="AB270" s="52"/>
      <c r="AC270" s="52"/>
    </row>
    <row r="271" spans="1:29" s="53" customFormat="1" ht="10.5" customHeight="1" x14ac:dyDescent="0.25">
      <c r="A271" s="70"/>
      <c r="B271" s="4"/>
      <c r="C271" s="99"/>
      <c r="I271" s="2"/>
      <c r="J271" s="2"/>
      <c r="K271" s="4"/>
      <c r="L271" s="2"/>
      <c r="M271" s="2"/>
      <c r="N271" s="2"/>
      <c r="O271" s="2"/>
      <c r="P271" s="4"/>
      <c r="Q271" s="2"/>
      <c r="R271" s="2"/>
      <c r="S271" s="12"/>
      <c r="T271" s="2"/>
      <c r="U271" s="2"/>
      <c r="V271" s="2"/>
      <c r="W271" s="2"/>
      <c r="X271" s="2"/>
      <c r="Y271" s="13"/>
      <c r="Z271" s="52"/>
      <c r="AA271" s="52"/>
      <c r="AB271" s="52"/>
      <c r="AC271" s="52"/>
    </row>
    <row r="272" spans="1:29" s="53" customFormat="1" ht="10.5" customHeight="1" x14ac:dyDescent="0.25">
      <c r="A272" s="70"/>
      <c r="B272" s="4"/>
      <c r="C272" s="99"/>
      <c r="I272" s="2"/>
      <c r="J272" s="2"/>
      <c r="K272" s="4"/>
      <c r="L272" s="2"/>
      <c r="M272" s="2"/>
      <c r="N272" s="2"/>
      <c r="O272" s="2"/>
      <c r="P272" s="4"/>
      <c r="Q272" s="2"/>
      <c r="R272" s="2"/>
      <c r="S272" s="12"/>
      <c r="T272" s="2"/>
      <c r="U272" s="2"/>
      <c r="V272" s="2"/>
      <c r="W272" s="2"/>
      <c r="X272" s="2"/>
      <c r="Y272" s="13"/>
      <c r="Z272" s="52"/>
      <c r="AA272" s="52"/>
      <c r="AB272" s="52"/>
      <c r="AC272" s="52"/>
    </row>
    <row r="273" spans="1:29" s="53" customFormat="1" ht="10.5" customHeight="1" x14ac:dyDescent="0.25">
      <c r="A273" s="70"/>
      <c r="B273" s="4"/>
      <c r="C273" s="99"/>
      <c r="I273" s="2"/>
      <c r="J273" s="2"/>
      <c r="K273" s="4"/>
      <c r="L273" s="2"/>
      <c r="M273" s="2"/>
      <c r="N273" s="2"/>
      <c r="O273" s="2"/>
      <c r="P273" s="4"/>
      <c r="Q273" s="2"/>
      <c r="R273" s="2"/>
      <c r="S273" s="12"/>
      <c r="T273" s="2"/>
      <c r="U273" s="2"/>
      <c r="V273" s="2"/>
      <c r="W273" s="2"/>
      <c r="X273" s="2"/>
      <c r="Y273" s="13"/>
      <c r="Z273" s="52"/>
      <c r="AA273" s="52"/>
      <c r="AB273" s="52"/>
      <c r="AC273" s="52"/>
    </row>
    <row r="274" spans="1:29" s="53" customFormat="1" ht="10.5" customHeight="1" x14ac:dyDescent="0.25">
      <c r="A274" s="70"/>
      <c r="B274" s="4"/>
      <c r="C274" s="99"/>
      <c r="I274" s="2"/>
      <c r="J274" s="2"/>
      <c r="K274" s="4"/>
      <c r="L274" s="2"/>
      <c r="M274" s="2"/>
      <c r="N274" s="2"/>
      <c r="O274" s="2"/>
      <c r="P274" s="4"/>
      <c r="Q274" s="2"/>
      <c r="R274" s="2"/>
      <c r="S274" s="12"/>
      <c r="T274" s="2"/>
      <c r="U274" s="2"/>
      <c r="V274" s="2"/>
      <c r="W274" s="2"/>
      <c r="X274" s="2"/>
      <c r="Y274" s="13"/>
      <c r="Z274" s="52"/>
      <c r="AA274" s="52"/>
      <c r="AB274" s="52"/>
      <c r="AC274" s="52"/>
    </row>
    <row r="275" spans="1:29" s="53" customFormat="1" ht="10.5" customHeight="1" x14ac:dyDescent="0.25">
      <c r="A275" s="70"/>
      <c r="B275" s="4"/>
      <c r="C275" s="99"/>
      <c r="I275" s="2"/>
      <c r="J275" s="2"/>
      <c r="K275" s="4"/>
      <c r="L275" s="2"/>
      <c r="M275" s="2"/>
      <c r="N275" s="2"/>
      <c r="O275" s="2"/>
      <c r="P275" s="4"/>
      <c r="Q275" s="2"/>
      <c r="R275" s="2"/>
      <c r="S275" s="12"/>
      <c r="T275" s="2"/>
      <c r="U275" s="2"/>
      <c r="V275" s="2"/>
      <c r="W275" s="2"/>
      <c r="X275" s="2"/>
      <c r="Y275" s="13"/>
      <c r="Z275" s="52"/>
      <c r="AA275" s="52"/>
      <c r="AB275" s="52"/>
      <c r="AC275" s="52"/>
    </row>
    <row r="276" spans="1:29" s="53" customFormat="1" ht="10.5" customHeight="1" x14ac:dyDescent="0.25">
      <c r="A276" s="70"/>
      <c r="B276" s="4"/>
      <c r="C276" s="99"/>
      <c r="I276" s="2"/>
      <c r="J276" s="2"/>
      <c r="K276" s="4"/>
      <c r="L276" s="2"/>
      <c r="M276" s="2"/>
      <c r="N276" s="2"/>
      <c r="O276" s="2"/>
      <c r="P276" s="4"/>
      <c r="Q276" s="2"/>
      <c r="R276" s="2"/>
      <c r="S276" s="12"/>
      <c r="T276" s="2"/>
      <c r="U276" s="2"/>
      <c r="V276" s="2"/>
      <c r="W276" s="2"/>
      <c r="X276" s="2"/>
      <c r="Y276" s="13"/>
      <c r="Z276" s="52"/>
      <c r="AA276" s="52"/>
      <c r="AB276" s="52"/>
      <c r="AC276" s="52"/>
    </row>
    <row r="277" spans="1:29" s="53" customFormat="1" ht="10.5" customHeight="1" x14ac:dyDescent="0.25">
      <c r="A277" s="70"/>
      <c r="B277" s="4"/>
      <c r="C277" s="99"/>
      <c r="I277" s="2"/>
      <c r="J277" s="2"/>
      <c r="K277" s="4"/>
      <c r="L277" s="2"/>
      <c r="M277" s="2"/>
      <c r="N277" s="2"/>
      <c r="O277" s="2"/>
      <c r="P277" s="4"/>
      <c r="Q277" s="2"/>
      <c r="R277" s="2"/>
      <c r="S277" s="12"/>
      <c r="T277" s="2"/>
      <c r="U277" s="2"/>
      <c r="V277" s="2"/>
      <c r="W277" s="2"/>
      <c r="X277" s="2"/>
      <c r="Y277" s="13"/>
      <c r="Z277" s="52"/>
      <c r="AA277" s="52"/>
      <c r="AB277" s="52"/>
      <c r="AC277" s="52"/>
    </row>
    <row r="278" spans="1:29" s="53" customFormat="1" ht="10.5" customHeight="1" x14ac:dyDescent="0.25">
      <c r="A278" s="70"/>
      <c r="B278" s="4"/>
      <c r="C278" s="99"/>
      <c r="I278" s="2"/>
      <c r="J278" s="2"/>
      <c r="K278" s="4"/>
      <c r="L278" s="2"/>
      <c r="M278" s="2"/>
      <c r="N278" s="2"/>
      <c r="O278" s="2"/>
      <c r="P278" s="4"/>
      <c r="Q278" s="2"/>
      <c r="R278" s="2"/>
      <c r="S278" s="12"/>
      <c r="T278" s="2"/>
      <c r="U278" s="2"/>
      <c r="V278" s="2"/>
      <c r="W278" s="2"/>
      <c r="X278" s="2"/>
      <c r="Y278" s="13"/>
      <c r="Z278" s="52"/>
      <c r="AA278" s="52"/>
      <c r="AB278" s="52"/>
      <c r="AC278" s="52"/>
    </row>
    <row r="279" spans="1:29" s="53" customFormat="1" ht="10.5" customHeight="1" x14ac:dyDescent="0.25">
      <c r="A279" s="70"/>
      <c r="B279" s="4"/>
      <c r="C279" s="99"/>
      <c r="I279" s="2"/>
      <c r="J279" s="2"/>
      <c r="K279" s="4"/>
      <c r="L279" s="2"/>
      <c r="M279" s="2"/>
      <c r="N279" s="2"/>
      <c r="O279" s="2"/>
      <c r="P279" s="4"/>
      <c r="Q279" s="2"/>
      <c r="R279" s="2"/>
      <c r="S279" s="12"/>
      <c r="T279" s="2"/>
      <c r="U279" s="2"/>
      <c r="V279" s="2"/>
      <c r="W279" s="2"/>
      <c r="X279" s="2"/>
      <c r="Y279" s="13"/>
      <c r="Z279" s="52"/>
      <c r="AA279" s="52"/>
      <c r="AB279" s="52"/>
      <c r="AC279" s="52"/>
    </row>
    <row r="280" spans="1:29" s="53" customFormat="1" ht="10.5" customHeight="1" x14ac:dyDescent="0.25">
      <c r="A280" s="70"/>
      <c r="B280" s="4"/>
      <c r="C280" s="99"/>
      <c r="I280" s="2"/>
      <c r="J280" s="2"/>
      <c r="K280" s="4"/>
      <c r="L280" s="2"/>
      <c r="M280" s="2"/>
      <c r="N280" s="2"/>
      <c r="O280" s="2"/>
      <c r="P280" s="4"/>
      <c r="Q280" s="2"/>
      <c r="R280" s="2"/>
      <c r="S280" s="12"/>
      <c r="T280" s="2"/>
      <c r="U280" s="2"/>
      <c r="V280" s="2"/>
      <c r="W280" s="2"/>
      <c r="X280" s="2"/>
      <c r="Y280" s="13"/>
      <c r="Z280" s="52"/>
      <c r="AA280" s="52"/>
      <c r="AB280" s="52"/>
      <c r="AC280" s="52"/>
    </row>
    <row r="281" spans="1:29" s="53" customFormat="1" ht="10.5" customHeight="1" x14ac:dyDescent="0.25">
      <c r="A281" s="70"/>
      <c r="B281" s="4"/>
      <c r="C281" s="99"/>
      <c r="I281" s="2"/>
      <c r="J281" s="2"/>
      <c r="K281" s="4"/>
      <c r="L281" s="2"/>
      <c r="M281" s="2"/>
      <c r="N281" s="2"/>
      <c r="O281" s="2"/>
      <c r="P281" s="4"/>
      <c r="Q281" s="2"/>
      <c r="R281" s="2"/>
      <c r="S281" s="12"/>
      <c r="T281" s="2"/>
      <c r="U281" s="2"/>
      <c r="V281" s="2"/>
      <c r="W281" s="2"/>
      <c r="X281" s="2"/>
      <c r="Y281" s="13"/>
      <c r="Z281" s="52"/>
      <c r="AA281" s="52"/>
      <c r="AB281" s="52"/>
      <c r="AC281" s="52"/>
    </row>
    <row r="282" spans="1:29" s="53" customFormat="1" ht="10.5" customHeight="1" x14ac:dyDescent="0.25">
      <c r="A282" s="70"/>
      <c r="B282" s="4"/>
      <c r="C282" s="99"/>
      <c r="I282" s="2"/>
      <c r="J282" s="2"/>
      <c r="K282" s="4"/>
      <c r="L282" s="2"/>
      <c r="M282" s="2"/>
      <c r="N282" s="2"/>
      <c r="O282" s="2"/>
      <c r="P282" s="4"/>
      <c r="Q282" s="2"/>
      <c r="R282" s="2"/>
      <c r="S282" s="12"/>
      <c r="T282" s="2"/>
      <c r="U282" s="2"/>
      <c r="V282" s="2"/>
      <c r="W282" s="2"/>
      <c r="X282" s="2"/>
      <c r="Y282" s="13"/>
      <c r="Z282" s="52"/>
      <c r="AA282" s="52"/>
      <c r="AB282" s="52"/>
      <c r="AC282" s="52"/>
    </row>
    <row r="283" spans="1:29" s="53" customFormat="1" ht="10.5" customHeight="1" x14ac:dyDescent="0.25">
      <c r="A283" s="70"/>
      <c r="B283" s="4"/>
      <c r="C283" s="99"/>
      <c r="I283" s="2"/>
      <c r="J283" s="2"/>
      <c r="K283" s="4"/>
      <c r="L283" s="2"/>
      <c r="M283" s="2"/>
      <c r="N283" s="2"/>
      <c r="O283" s="2"/>
      <c r="P283" s="4"/>
      <c r="Q283" s="2"/>
      <c r="R283" s="2"/>
      <c r="S283" s="12"/>
      <c r="T283" s="2"/>
      <c r="U283" s="2"/>
      <c r="V283" s="2"/>
      <c r="W283" s="2"/>
      <c r="X283" s="2"/>
      <c r="Y283" s="13"/>
      <c r="Z283" s="52"/>
      <c r="AA283" s="52"/>
      <c r="AB283" s="52"/>
      <c r="AC283" s="52"/>
    </row>
    <row r="284" spans="1:29" s="53" customFormat="1" ht="10.5" customHeight="1" x14ac:dyDescent="0.25">
      <c r="A284" s="70"/>
      <c r="B284" s="4"/>
      <c r="C284" s="99"/>
      <c r="I284" s="2"/>
      <c r="J284" s="2"/>
      <c r="K284" s="4"/>
      <c r="L284" s="2"/>
      <c r="M284" s="2"/>
      <c r="N284" s="2"/>
      <c r="O284" s="2"/>
      <c r="P284" s="4"/>
      <c r="Q284" s="2"/>
      <c r="R284" s="2"/>
      <c r="S284" s="12"/>
      <c r="T284" s="2"/>
      <c r="U284" s="2"/>
      <c r="V284" s="2"/>
      <c r="W284" s="2"/>
      <c r="X284" s="2"/>
      <c r="Y284" s="13"/>
      <c r="Z284" s="52"/>
      <c r="AA284" s="52"/>
      <c r="AB284" s="52"/>
      <c r="AC284" s="52"/>
    </row>
    <row r="285" spans="1:29" s="53" customFormat="1" ht="10.5" customHeight="1" x14ac:dyDescent="0.25">
      <c r="A285" s="70"/>
      <c r="B285" s="4"/>
      <c r="C285" s="99"/>
      <c r="I285" s="2"/>
      <c r="J285" s="2"/>
      <c r="K285" s="4"/>
      <c r="L285" s="2"/>
      <c r="M285" s="2"/>
      <c r="N285" s="2"/>
      <c r="O285" s="2"/>
      <c r="P285" s="4"/>
      <c r="Q285" s="2"/>
      <c r="R285" s="2"/>
      <c r="S285" s="12"/>
      <c r="T285" s="2"/>
      <c r="U285" s="2"/>
      <c r="V285" s="2"/>
      <c r="W285" s="2"/>
      <c r="X285" s="2"/>
      <c r="Y285" s="13"/>
      <c r="Z285" s="52"/>
      <c r="AA285" s="52"/>
      <c r="AB285" s="52"/>
      <c r="AC285" s="52"/>
    </row>
    <row r="286" spans="1:29" s="53" customFormat="1" ht="10.5" customHeight="1" x14ac:dyDescent="0.25">
      <c r="A286" s="70"/>
      <c r="B286" s="4"/>
      <c r="C286" s="99"/>
      <c r="I286" s="2"/>
      <c r="J286" s="2"/>
      <c r="K286" s="4"/>
      <c r="L286" s="2"/>
      <c r="M286" s="2"/>
      <c r="N286" s="2"/>
      <c r="O286" s="2"/>
      <c r="P286" s="4"/>
      <c r="Q286" s="2"/>
      <c r="R286" s="2"/>
      <c r="S286" s="12"/>
      <c r="T286" s="2"/>
      <c r="U286" s="2"/>
      <c r="V286" s="2"/>
      <c r="W286" s="2"/>
      <c r="X286" s="2"/>
      <c r="Y286" s="13"/>
      <c r="Z286" s="52"/>
      <c r="AA286" s="52"/>
      <c r="AB286" s="52"/>
      <c r="AC286" s="52"/>
    </row>
    <row r="287" spans="1:29" s="53" customFormat="1" ht="10.5" customHeight="1" x14ac:dyDescent="0.25">
      <c r="A287" s="70"/>
      <c r="B287" s="4"/>
      <c r="C287" s="99"/>
      <c r="I287" s="2"/>
      <c r="J287" s="2"/>
      <c r="K287" s="4"/>
      <c r="L287" s="2"/>
      <c r="M287" s="2"/>
      <c r="N287" s="2"/>
      <c r="O287" s="2"/>
      <c r="P287" s="4"/>
      <c r="Q287" s="2"/>
      <c r="R287" s="2"/>
      <c r="S287" s="12"/>
      <c r="T287" s="2"/>
      <c r="U287" s="2"/>
      <c r="V287" s="2"/>
      <c r="W287" s="2"/>
      <c r="X287" s="2"/>
      <c r="Y287" s="13"/>
      <c r="Z287" s="52"/>
      <c r="AA287" s="52"/>
      <c r="AB287" s="52"/>
      <c r="AC287" s="52"/>
    </row>
    <row r="288" spans="1:29" s="53" customFormat="1" ht="10.5" customHeight="1" x14ac:dyDescent="0.25">
      <c r="A288" s="70"/>
      <c r="B288" s="4"/>
      <c r="C288" s="99"/>
      <c r="I288" s="2"/>
      <c r="J288" s="2"/>
      <c r="K288" s="4"/>
      <c r="L288" s="2"/>
      <c r="M288" s="2"/>
      <c r="N288" s="2"/>
      <c r="O288" s="2"/>
      <c r="P288" s="4"/>
      <c r="Q288" s="2"/>
      <c r="R288" s="2"/>
      <c r="S288" s="12"/>
      <c r="T288" s="2"/>
      <c r="U288" s="2"/>
      <c r="V288" s="2"/>
      <c r="W288" s="2"/>
      <c r="X288" s="2"/>
      <c r="Y288" s="13"/>
      <c r="Z288" s="52"/>
      <c r="AA288" s="52"/>
      <c r="AB288" s="52"/>
      <c r="AC288" s="52"/>
    </row>
    <row r="289" spans="1:29" s="53" customFormat="1" ht="10.5" customHeight="1" x14ac:dyDescent="0.25">
      <c r="A289" s="70"/>
      <c r="B289" s="4"/>
      <c r="C289" s="99"/>
      <c r="I289" s="2"/>
      <c r="J289" s="2"/>
      <c r="K289" s="4"/>
      <c r="L289" s="2"/>
      <c r="M289" s="2"/>
      <c r="N289" s="2"/>
      <c r="O289" s="2"/>
      <c r="P289" s="4"/>
      <c r="Q289" s="2"/>
      <c r="R289" s="2"/>
      <c r="S289" s="12"/>
      <c r="T289" s="2"/>
      <c r="U289" s="2"/>
      <c r="V289" s="2"/>
      <c r="W289" s="2"/>
      <c r="X289" s="2"/>
      <c r="Y289" s="13"/>
      <c r="Z289" s="52"/>
      <c r="AA289" s="52"/>
      <c r="AB289" s="52"/>
      <c r="AC289" s="52"/>
    </row>
    <row r="290" spans="1:29" s="53" customFormat="1" ht="10.5" customHeight="1" x14ac:dyDescent="0.25">
      <c r="A290" s="70"/>
      <c r="B290" s="4"/>
      <c r="C290" s="99"/>
      <c r="I290" s="2"/>
      <c r="J290" s="2"/>
      <c r="K290" s="4"/>
      <c r="L290" s="2"/>
      <c r="M290" s="2"/>
      <c r="N290" s="2"/>
      <c r="O290" s="2"/>
      <c r="P290" s="4"/>
      <c r="Q290" s="2"/>
      <c r="R290" s="2"/>
      <c r="S290" s="12"/>
      <c r="T290" s="2"/>
      <c r="U290" s="2"/>
      <c r="V290" s="2"/>
      <c r="W290" s="2"/>
      <c r="X290" s="2"/>
      <c r="Y290" s="13"/>
      <c r="Z290" s="52"/>
      <c r="AA290" s="52"/>
      <c r="AB290" s="52"/>
      <c r="AC290" s="52"/>
    </row>
    <row r="291" spans="1:29" s="53" customFormat="1" ht="10.5" customHeight="1" x14ac:dyDescent="0.25">
      <c r="A291" s="70"/>
      <c r="B291" s="4"/>
      <c r="C291" s="99"/>
      <c r="I291" s="2"/>
      <c r="J291" s="2"/>
      <c r="K291" s="4"/>
      <c r="L291" s="2"/>
      <c r="M291" s="2"/>
      <c r="N291" s="2"/>
      <c r="O291" s="2"/>
      <c r="P291" s="4"/>
      <c r="Q291" s="2"/>
      <c r="R291" s="2"/>
      <c r="S291" s="12"/>
      <c r="T291" s="2"/>
      <c r="U291" s="2"/>
      <c r="V291" s="2"/>
      <c r="W291" s="2"/>
      <c r="X291" s="2"/>
      <c r="Y291" s="13"/>
      <c r="Z291" s="52"/>
      <c r="AA291" s="52"/>
      <c r="AB291" s="52"/>
      <c r="AC291" s="52"/>
    </row>
    <row r="292" spans="1:29" s="53" customFormat="1" ht="10.5" customHeight="1" x14ac:dyDescent="0.25">
      <c r="A292" s="70"/>
      <c r="B292" s="4"/>
      <c r="C292" s="99"/>
      <c r="I292" s="2"/>
      <c r="J292" s="2"/>
      <c r="K292" s="4"/>
      <c r="L292" s="2"/>
      <c r="M292" s="2"/>
      <c r="N292" s="2"/>
      <c r="O292" s="2"/>
      <c r="P292" s="4"/>
      <c r="Q292" s="2"/>
      <c r="R292" s="2"/>
      <c r="S292" s="12"/>
      <c r="T292" s="2"/>
      <c r="U292" s="2"/>
      <c r="V292" s="2"/>
      <c r="W292" s="2"/>
      <c r="X292" s="2"/>
      <c r="Y292" s="13"/>
      <c r="Z292" s="52"/>
      <c r="AA292" s="52"/>
      <c r="AB292" s="52"/>
      <c r="AC292" s="52"/>
    </row>
    <row r="293" spans="1:29" s="53" customFormat="1" ht="10.5" customHeight="1" x14ac:dyDescent="0.25">
      <c r="A293" s="70"/>
      <c r="B293" s="4"/>
      <c r="C293" s="99"/>
      <c r="I293" s="2"/>
      <c r="J293" s="2"/>
      <c r="K293" s="4"/>
      <c r="L293" s="2"/>
      <c r="M293" s="2"/>
      <c r="N293" s="2"/>
      <c r="O293" s="2"/>
      <c r="P293" s="4"/>
      <c r="Q293" s="2"/>
      <c r="R293" s="2"/>
      <c r="S293" s="12"/>
      <c r="T293" s="2"/>
      <c r="U293" s="2"/>
      <c r="V293" s="2"/>
      <c r="W293" s="2"/>
      <c r="X293" s="2"/>
      <c r="Y293" s="13"/>
      <c r="Z293" s="52"/>
      <c r="AA293" s="52"/>
      <c r="AB293" s="52"/>
      <c r="AC293" s="52"/>
    </row>
    <row r="294" spans="1:29" s="53" customFormat="1" ht="10.5" customHeight="1" x14ac:dyDescent="0.25">
      <c r="A294" s="70"/>
      <c r="B294" s="4"/>
      <c r="C294" s="99"/>
      <c r="I294" s="2"/>
      <c r="J294" s="2"/>
      <c r="K294" s="4"/>
      <c r="L294" s="2"/>
      <c r="M294" s="2"/>
      <c r="N294" s="2"/>
      <c r="O294" s="2"/>
      <c r="P294" s="4"/>
      <c r="Q294" s="2"/>
      <c r="R294" s="2"/>
      <c r="S294" s="12"/>
      <c r="T294" s="2"/>
      <c r="U294" s="2"/>
      <c r="V294" s="2"/>
      <c r="W294" s="2"/>
      <c r="X294" s="2"/>
      <c r="Y294" s="13"/>
      <c r="Z294" s="52"/>
      <c r="AA294" s="52"/>
      <c r="AB294" s="52"/>
      <c r="AC294" s="52"/>
    </row>
    <row r="295" spans="1:29" s="53" customFormat="1" ht="10.5" customHeight="1" x14ac:dyDescent="0.25">
      <c r="A295" s="70"/>
      <c r="B295" s="4"/>
      <c r="C295" s="99"/>
      <c r="I295" s="2"/>
      <c r="J295" s="2"/>
      <c r="K295" s="4"/>
      <c r="L295" s="2"/>
      <c r="M295" s="2"/>
      <c r="N295" s="2"/>
      <c r="O295" s="2"/>
      <c r="P295" s="4"/>
      <c r="Q295" s="2"/>
      <c r="R295" s="2"/>
      <c r="S295" s="12"/>
      <c r="T295" s="2"/>
      <c r="U295" s="2"/>
      <c r="V295" s="2"/>
      <c r="W295" s="2"/>
      <c r="X295" s="2"/>
      <c r="Y295" s="13"/>
      <c r="Z295" s="52"/>
      <c r="AA295" s="52"/>
      <c r="AB295" s="52"/>
      <c r="AC295" s="52"/>
    </row>
    <row r="296" spans="1:29" s="53" customFormat="1" ht="10.5" customHeight="1" x14ac:dyDescent="0.25">
      <c r="A296" s="70"/>
      <c r="B296" s="4"/>
      <c r="C296" s="99"/>
      <c r="I296" s="2"/>
      <c r="J296" s="2"/>
      <c r="K296" s="4"/>
      <c r="L296" s="2"/>
      <c r="M296" s="2"/>
      <c r="N296" s="2"/>
      <c r="O296" s="2"/>
      <c r="P296" s="4"/>
      <c r="Q296" s="2"/>
      <c r="R296" s="2"/>
      <c r="S296" s="12"/>
      <c r="T296" s="2"/>
      <c r="U296" s="2"/>
      <c r="V296" s="2"/>
      <c r="W296" s="2"/>
      <c r="X296" s="2"/>
      <c r="Y296" s="13"/>
      <c r="Z296" s="52"/>
      <c r="AA296" s="52"/>
      <c r="AB296" s="52"/>
      <c r="AC296" s="52"/>
    </row>
    <row r="297" spans="1:29" s="53" customFormat="1" ht="10.5" customHeight="1" x14ac:dyDescent="0.25">
      <c r="A297" s="70"/>
      <c r="B297" s="4"/>
      <c r="C297" s="99"/>
      <c r="I297" s="2"/>
      <c r="J297" s="2"/>
      <c r="K297" s="4"/>
      <c r="L297" s="2"/>
      <c r="M297" s="2"/>
      <c r="N297" s="2"/>
      <c r="O297" s="2"/>
      <c r="P297" s="4"/>
      <c r="Q297" s="2"/>
      <c r="R297" s="2"/>
      <c r="S297" s="12"/>
      <c r="T297" s="2"/>
      <c r="U297" s="2"/>
      <c r="V297" s="2"/>
      <c r="W297" s="2"/>
      <c r="X297" s="2"/>
      <c r="Y297" s="13"/>
      <c r="Z297" s="52"/>
      <c r="AA297" s="52"/>
      <c r="AB297" s="52"/>
      <c r="AC297" s="52"/>
    </row>
    <row r="298" spans="1:29" s="53" customFormat="1" ht="10.5" customHeight="1" x14ac:dyDescent="0.25">
      <c r="A298" s="70"/>
      <c r="B298" s="4"/>
      <c r="C298" s="99"/>
      <c r="I298" s="2"/>
      <c r="J298" s="2"/>
      <c r="K298" s="4"/>
      <c r="L298" s="2"/>
      <c r="M298" s="2"/>
      <c r="N298" s="2"/>
      <c r="O298" s="2"/>
      <c r="P298" s="4"/>
      <c r="Q298" s="2"/>
      <c r="R298" s="2"/>
      <c r="S298" s="12"/>
      <c r="T298" s="2"/>
      <c r="U298" s="2"/>
      <c r="V298" s="2"/>
      <c r="W298" s="2"/>
      <c r="X298" s="2"/>
      <c r="Y298" s="13"/>
      <c r="Z298" s="52"/>
      <c r="AA298" s="52"/>
      <c r="AB298" s="52"/>
      <c r="AC298" s="52"/>
    </row>
    <row r="299" spans="1:29" s="53" customFormat="1" ht="10.5" customHeight="1" x14ac:dyDescent="0.25">
      <c r="A299" s="70"/>
      <c r="B299" s="4"/>
      <c r="C299" s="99"/>
      <c r="I299" s="2"/>
      <c r="J299" s="2"/>
      <c r="K299" s="4"/>
      <c r="L299" s="2"/>
      <c r="M299" s="2"/>
      <c r="N299" s="2"/>
      <c r="O299" s="2"/>
      <c r="P299" s="4"/>
      <c r="Q299" s="2"/>
      <c r="R299" s="2"/>
      <c r="S299" s="12"/>
      <c r="T299" s="2"/>
      <c r="U299" s="2"/>
      <c r="V299" s="2"/>
      <c r="W299" s="2"/>
      <c r="X299" s="2"/>
      <c r="Y299" s="13"/>
      <c r="Z299" s="52"/>
      <c r="AA299" s="52"/>
      <c r="AB299" s="52"/>
      <c r="AC299" s="52"/>
    </row>
    <row r="300" spans="1:29" s="53" customFormat="1" ht="10.5" customHeight="1" x14ac:dyDescent="0.25">
      <c r="A300" s="70"/>
      <c r="B300" s="4"/>
      <c r="C300" s="99"/>
      <c r="I300" s="2"/>
      <c r="J300" s="2"/>
      <c r="K300" s="4"/>
      <c r="L300" s="2"/>
      <c r="M300" s="2"/>
      <c r="N300" s="2"/>
      <c r="O300" s="2"/>
      <c r="P300" s="4"/>
      <c r="Q300" s="2"/>
      <c r="R300" s="2"/>
      <c r="S300" s="12"/>
      <c r="T300" s="2"/>
      <c r="U300" s="2"/>
      <c r="V300" s="2"/>
      <c r="W300" s="2"/>
      <c r="X300" s="2"/>
      <c r="Y300" s="13"/>
      <c r="Z300" s="52"/>
      <c r="AA300" s="52"/>
      <c r="AB300" s="52"/>
      <c r="AC300" s="52"/>
    </row>
    <row r="301" spans="1:29" s="53" customFormat="1" ht="10.5" customHeight="1" x14ac:dyDescent="0.25">
      <c r="A301" s="70"/>
      <c r="B301" s="4"/>
      <c r="C301" s="99"/>
      <c r="I301" s="2"/>
      <c r="J301" s="2"/>
      <c r="K301" s="4"/>
      <c r="L301" s="2"/>
      <c r="M301" s="2"/>
      <c r="N301" s="2"/>
      <c r="O301" s="2"/>
      <c r="P301" s="4"/>
      <c r="Q301" s="2"/>
      <c r="R301" s="2"/>
      <c r="S301" s="12"/>
      <c r="T301" s="2"/>
      <c r="U301" s="2"/>
      <c r="V301" s="2"/>
      <c r="W301" s="2"/>
      <c r="X301" s="2"/>
      <c r="Y301" s="13"/>
      <c r="Z301" s="52"/>
      <c r="AA301" s="52"/>
      <c r="AB301" s="52"/>
      <c r="AC301" s="52"/>
    </row>
    <row r="302" spans="1:29" s="53" customFormat="1" ht="10.5" customHeight="1" x14ac:dyDescent="0.25">
      <c r="A302" s="70"/>
      <c r="B302" s="4"/>
      <c r="C302" s="99"/>
      <c r="I302" s="2"/>
      <c r="J302" s="2"/>
      <c r="K302" s="4"/>
      <c r="L302" s="2"/>
      <c r="M302" s="2"/>
      <c r="N302" s="2"/>
      <c r="O302" s="2"/>
      <c r="P302" s="4"/>
      <c r="Q302" s="2"/>
      <c r="R302" s="2"/>
      <c r="S302" s="12"/>
      <c r="T302" s="2"/>
      <c r="U302" s="2"/>
      <c r="V302" s="2"/>
      <c r="W302" s="2"/>
      <c r="X302" s="2"/>
      <c r="Y302" s="13"/>
      <c r="Z302" s="52"/>
      <c r="AA302" s="52"/>
      <c r="AB302" s="52"/>
      <c r="AC302" s="52"/>
    </row>
    <row r="303" spans="1:29" s="53" customFormat="1" ht="10.5" customHeight="1" x14ac:dyDescent="0.25">
      <c r="A303" s="70"/>
      <c r="B303" s="4"/>
      <c r="C303" s="99"/>
      <c r="I303" s="2"/>
      <c r="J303" s="2"/>
      <c r="K303" s="4"/>
      <c r="L303" s="2"/>
      <c r="M303" s="2"/>
      <c r="N303" s="2"/>
      <c r="O303" s="2"/>
      <c r="P303" s="4"/>
      <c r="Q303" s="2"/>
      <c r="R303" s="2"/>
      <c r="S303" s="12"/>
      <c r="T303" s="2"/>
      <c r="U303" s="2"/>
      <c r="V303" s="2"/>
      <c r="W303" s="2"/>
      <c r="X303" s="2"/>
      <c r="Y303" s="13"/>
      <c r="Z303" s="52"/>
      <c r="AA303" s="52"/>
      <c r="AB303" s="52"/>
      <c r="AC303" s="52"/>
    </row>
    <row r="304" spans="1:29" s="53" customFormat="1" ht="10.5" customHeight="1" x14ac:dyDescent="0.25">
      <c r="A304" s="70"/>
      <c r="B304" s="4"/>
      <c r="C304" s="99"/>
      <c r="I304" s="2"/>
      <c r="J304" s="2"/>
      <c r="K304" s="4"/>
      <c r="L304" s="2"/>
      <c r="M304" s="2"/>
      <c r="N304" s="2"/>
      <c r="O304" s="2"/>
      <c r="P304" s="4"/>
      <c r="Q304" s="2"/>
      <c r="R304" s="2"/>
      <c r="S304" s="12"/>
      <c r="T304" s="2"/>
      <c r="U304" s="2"/>
      <c r="V304" s="2"/>
      <c r="W304" s="2"/>
      <c r="X304" s="2"/>
      <c r="Y304" s="13"/>
      <c r="Z304" s="52"/>
      <c r="AA304" s="52"/>
      <c r="AB304" s="52"/>
      <c r="AC304" s="52"/>
    </row>
    <row r="305" spans="1:29" s="53" customFormat="1" ht="10.5" customHeight="1" x14ac:dyDescent="0.25">
      <c r="A305" s="70"/>
      <c r="B305" s="4"/>
      <c r="C305" s="99"/>
      <c r="I305" s="2"/>
      <c r="J305" s="2"/>
      <c r="K305" s="4"/>
      <c r="L305" s="2"/>
      <c r="M305" s="2"/>
      <c r="N305" s="2"/>
      <c r="O305" s="2"/>
      <c r="P305" s="4"/>
      <c r="Q305" s="2"/>
      <c r="R305" s="2"/>
      <c r="S305" s="12"/>
      <c r="T305" s="2"/>
      <c r="U305" s="2"/>
      <c r="V305" s="2"/>
      <c r="W305" s="2"/>
      <c r="X305" s="2"/>
      <c r="Y305" s="13"/>
      <c r="Z305" s="52"/>
      <c r="AA305" s="52"/>
      <c r="AB305" s="52"/>
      <c r="AC305" s="52"/>
    </row>
    <row r="306" spans="1:29" s="53" customFormat="1" ht="10.5" customHeight="1" x14ac:dyDescent="0.25">
      <c r="A306" s="70"/>
      <c r="B306" s="4"/>
      <c r="C306" s="99"/>
      <c r="I306" s="2"/>
      <c r="J306" s="2"/>
      <c r="K306" s="4"/>
      <c r="L306" s="2"/>
      <c r="M306" s="2"/>
      <c r="N306" s="2"/>
      <c r="O306" s="2"/>
      <c r="P306" s="4"/>
      <c r="Q306" s="2"/>
      <c r="R306" s="2"/>
      <c r="S306" s="12"/>
      <c r="T306" s="2"/>
      <c r="U306" s="2"/>
      <c r="V306" s="2"/>
      <c r="W306" s="2"/>
      <c r="X306" s="2"/>
      <c r="Y306" s="13"/>
      <c r="Z306" s="52"/>
      <c r="AA306" s="52"/>
      <c r="AB306" s="52"/>
      <c r="AC306" s="52"/>
    </row>
    <row r="307" spans="1:29" s="53" customFormat="1" ht="10.5" customHeight="1" x14ac:dyDescent="0.25">
      <c r="A307" s="70"/>
      <c r="B307" s="4"/>
      <c r="C307" s="99"/>
      <c r="I307" s="2"/>
      <c r="J307" s="2"/>
      <c r="K307" s="4"/>
      <c r="L307" s="2"/>
      <c r="M307" s="2"/>
      <c r="N307" s="2"/>
      <c r="O307" s="2"/>
      <c r="P307" s="4"/>
      <c r="Q307" s="2"/>
      <c r="R307" s="2"/>
      <c r="S307" s="12"/>
      <c r="T307" s="2"/>
      <c r="U307" s="2"/>
      <c r="V307" s="2"/>
      <c r="W307" s="2"/>
      <c r="X307" s="2"/>
      <c r="Y307" s="13"/>
      <c r="Z307" s="52"/>
      <c r="AA307" s="52"/>
      <c r="AB307" s="52"/>
      <c r="AC307" s="52"/>
    </row>
    <row r="308" spans="1:29" s="53" customFormat="1" ht="10.5" customHeight="1" x14ac:dyDescent="0.25">
      <c r="A308" s="70"/>
      <c r="B308" s="4"/>
      <c r="C308" s="99"/>
      <c r="I308" s="2"/>
      <c r="J308" s="2"/>
      <c r="K308" s="4"/>
      <c r="L308" s="2"/>
      <c r="M308" s="2"/>
      <c r="N308" s="2"/>
      <c r="O308" s="2"/>
      <c r="P308" s="4"/>
      <c r="Q308" s="2"/>
      <c r="R308" s="2"/>
      <c r="S308" s="12"/>
      <c r="T308" s="2"/>
      <c r="U308" s="2"/>
      <c r="V308" s="2"/>
      <c r="W308" s="2"/>
      <c r="X308" s="2"/>
      <c r="Y308" s="13"/>
      <c r="Z308" s="52"/>
      <c r="AA308" s="52"/>
      <c r="AB308" s="52"/>
      <c r="AC308" s="52"/>
    </row>
    <row r="309" spans="1:29" s="53" customFormat="1" ht="10.5" customHeight="1" x14ac:dyDescent="0.25">
      <c r="A309" s="70"/>
      <c r="B309" s="4"/>
      <c r="C309" s="99"/>
      <c r="I309" s="2"/>
      <c r="J309" s="2"/>
      <c r="K309" s="4"/>
      <c r="L309" s="2"/>
      <c r="M309" s="2"/>
      <c r="N309" s="2"/>
      <c r="O309" s="2"/>
      <c r="P309" s="4"/>
      <c r="Q309" s="2"/>
      <c r="R309" s="2"/>
      <c r="S309" s="12"/>
      <c r="T309" s="2"/>
      <c r="U309" s="2"/>
      <c r="V309" s="2"/>
      <c r="W309" s="2"/>
      <c r="X309" s="2"/>
      <c r="Y309" s="13"/>
      <c r="Z309" s="52"/>
      <c r="AA309" s="52"/>
      <c r="AB309" s="52"/>
      <c r="AC309" s="52"/>
    </row>
    <row r="310" spans="1:29" s="53" customFormat="1" ht="10.5" customHeight="1" x14ac:dyDescent="0.25">
      <c r="A310" s="70"/>
      <c r="B310" s="4"/>
      <c r="C310" s="99"/>
      <c r="I310" s="2"/>
      <c r="J310" s="2"/>
      <c r="K310" s="4"/>
      <c r="L310" s="2"/>
      <c r="M310" s="2"/>
      <c r="N310" s="2"/>
      <c r="O310" s="2"/>
      <c r="P310" s="4"/>
      <c r="Q310" s="2"/>
      <c r="R310" s="2"/>
      <c r="S310" s="12"/>
      <c r="T310" s="2"/>
      <c r="U310" s="2"/>
      <c r="V310" s="2"/>
      <c r="W310" s="2"/>
      <c r="X310" s="2"/>
      <c r="Y310" s="13"/>
      <c r="Z310" s="52"/>
      <c r="AA310" s="52"/>
      <c r="AB310" s="52"/>
      <c r="AC310" s="52"/>
    </row>
    <row r="311" spans="1:29" s="53" customFormat="1" ht="10.5" customHeight="1" x14ac:dyDescent="0.25">
      <c r="A311" s="70"/>
      <c r="B311" s="4"/>
      <c r="C311" s="99"/>
      <c r="I311" s="2"/>
      <c r="J311" s="2"/>
      <c r="K311" s="4"/>
      <c r="L311" s="2"/>
      <c r="M311" s="2"/>
      <c r="N311" s="2"/>
      <c r="O311" s="2"/>
      <c r="P311" s="4"/>
      <c r="Q311" s="2"/>
      <c r="R311" s="2"/>
      <c r="S311" s="12"/>
      <c r="T311" s="2"/>
      <c r="U311" s="2"/>
      <c r="V311" s="2"/>
      <c r="W311" s="2"/>
      <c r="X311" s="2"/>
      <c r="Y311" s="13"/>
      <c r="Z311" s="52"/>
      <c r="AA311" s="52"/>
      <c r="AB311" s="52"/>
      <c r="AC311" s="52"/>
    </row>
    <row r="312" spans="1:29" s="53" customFormat="1" ht="10.5" customHeight="1" x14ac:dyDescent="0.25">
      <c r="A312" s="70"/>
      <c r="B312" s="4"/>
      <c r="C312" s="99"/>
      <c r="I312" s="2"/>
      <c r="J312" s="2"/>
      <c r="K312" s="4"/>
      <c r="L312" s="2"/>
      <c r="M312" s="2"/>
      <c r="N312" s="2"/>
      <c r="O312" s="2"/>
      <c r="P312" s="4"/>
      <c r="Q312" s="2"/>
      <c r="R312" s="2"/>
      <c r="S312" s="12"/>
      <c r="T312" s="2"/>
      <c r="U312" s="2"/>
      <c r="V312" s="2"/>
      <c r="W312" s="2"/>
      <c r="X312" s="2"/>
      <c r="Y312" s="13"/>
      <c r="Z312" s="52"/>
      <c r="AA312" s="52"/>
      <c r="AB312" s="52"/>
      <c r="AC312" s="52"/>
    </row>
    <row r="313" spans="1:29" s="53" customFormat="1" ht="10.5" customHeight="1" x14ac:dyDescent="0.25">
      <c r="A313" s="70"/>
      <c r="B313" s="4"/>
      <c r="C313" s="99"/>
      <c r="I313" s="2"/>
      <c r="J313" s="2"/>
      <c r="K313" s="4"/>
      <c r="L313" s="2"/>
      <c r="M313" s="2"/>
      <c r="N313" s="2"/>
      <c r="O313" s="2"/>
      <c r="P313" s="4"/>
      <c r="Q313" s="2"/>
      <c r="R313" s="2"/>
      <c r="S313" s="12"/>
      <c r="T313" s="2"/>
      <c r="U313" s="2"/>
      <c r="V313" s="2"/>
      <c r="W313" s="2"/>
      <c r="X313" s="2"/>
      <c r="Y313" s="13"/>
      <c r="Z313" s="52"/>
      <c r="AA313" s="52"/>
      <c r="AB313" s="52"/>
      <c r="AC313" s="52"/>
    </row>
    <row r="314" spans="1:29" s="53" customFormat="1" ht="10.5" customHeight="1" x14ac:dyDescent="0.25">
      <c r="A314" s="70"/>
      <c r="B314" s="4"/>
      <c r="C314" s="99"/>
      <c r="I314" s="2"/>
      <c r="J314" s="2"/>
      <c r="K314" s="4"/>
      <c r="L314" s="2"/>
      <c r="M314" s="2"/>
      <c r="N314" s="2"/>
      <c r="O314" s="2"/>
      <c r="P314" s="4"/>
      <c r="Q314" s="2"/>
      <c r="R314" s="2"/>
      <c r="S314" s="12"/>
      <c r="T314" s="2"/>
      <c r="U314" s="2"/>
      <c r="V314" s="2"/>
      <c r="W314" s="2"/>
      <c r="X314" s="2"/>
      <c r="Y314" s="13"/>
      <c r="Z314" s="52"/>
      <c r="AA314" s="52"/>
      <c r="AB314" s="52"/>
      <c r="AC314" s="52"/>
    </row>
    <row r="315" spans="1:29" s="53" customFormat="1" ht="10.5" customHeight="1" x14ac:dyDescent="0.25">
      <c r="A315" s="70"/>
      <c r="B315" s="4"/>
      <c r="C315" s="99"/>
      <c r="I315" s="2"/>
      <c r="J315" s="2"/>
      <c r="K315" s="4"/>
      <c r="L315" s="2"/>
      <c r="M315" s="2"/>
      <c r="N315" s="2"/>
      <c r="O315" s="2"/>
      <c r="P315" s="4"/>
      <c r="Q315" s="2"/>
      <c r="R315" s="2"/>
      <c r="S315" s="12"/>
      <c r="T315" s="2"/>
      <c r="U315" s="2"/>
      <c r="V315" s="2"/>
      <c r="W315" s="2"/>
      <c r="X315" s="2"/>
      <c r="Y315" s="13"/>
      <c r="Z315" s="52"/>
      <c r="AA315" s="52"/>
      <c r="AB315" s="52"/>
      <c r="AC315" s="52"/>
    </row>
    <row r="316" spans="1:29" s="53" customFormat="1" ht="10.5" customHeight="1" x14ac:dyDescent="0.25">
      <c r="A316" s="70"/>
      <c r="B316" s="4"/>
      <c r="C316" s="99"/>
      <c r="I316" s="2"/>
      <c r="J316" s="2"/>
      <c r="K316" s="4"/>
      <c r="L316" s="2"/>
      <c r="M316" s="2"/>
      <c r="N316" s="2"/>
      <c r="O316" s="2"/>
      <c r="P316" s="4"/>
      <c r="Q316" s="2"/>
      <c r="R316" s="2"/>
      <c r="S316" s="12"/>
      <c r="T316" s="2"/>
      <c r="U316" s="2"/>
      <c r="V316" s="2"/>
      <c r="W316" s="2"/>
      <c r="X316" s="2"/>
      <c r="Y316" s="13"/>
      <c r="Z316" s="52"/>
      <c r="AA316" s="52"/>
      <c r="AB316" s="52"/>
      <c r="AC316" s="52"/>
    </row>
    <row r="317" spans="1:29" s="53" customFormat="1" ht="10.5" customHeight="1" x14ac:dyDescent="0.25">
      <c r="A317" s="70"/>
      <c r="B317" s="4"/>
      <c r="C317" s="99"/>
      <c r="I317" s="2"/>
      <c r="J317" s="2"/>
      <c r="K317" s="4"/>
      <c r="L317" s="2"/>
      <c r="M317" s="2"/>
      <c r="N317" s="2"/>
      <c r="O317" s="2"/>
      <c r="P317" s="4"/>
      <c r="Q317" s="2"/>
      <c r="R317" s="2"/>
      <c r="S317" s="12"/>
      <c r="T317" s="2"/>
      <c r="U317" s="2"/>
      <c r="V317" s="2"/>
      <c r="W317" s="2"/>
      <c r="X317" s="2"/>
      <c r="Y317" s="13"/>
      <c r="Z317" s="52"/>
      <c r="AA317" s="52"/>
      <c r="AB317" s="52"/>
      <c r="AC317" s="52"/>
    </row>
    <row r="318" spans="1:29" s="53" customFormat="1" ht="10.5" customHeight="1" x14ac:dyDescent="0.25">
      <c r="A318" s="70"/>
      <c r="B318" s="4"/>
      <c r="C318" s="99"/>
      <c r="I318" s="2"/>
      <c r="J318" s="2"/>
      <c r="K318" s="4"/>
      <c r="L318" s="2"/>
      <c r="M318" s="2"/>
      <c r="N318" s="2"/>
      <c r="O318" s="2"/>
      <c r="P318" s="4"/>
      <c r="Q318" s="2"/>
      <c r="R318" s="2"/>
      <c r="S318" s="12"/>
      <c r="T318" s="2"/>
      <c r="U318" s="2"/>
      <c r="V318" s="2"/>
      <c r="W318" s="2"/>
      <c r="X318" s="2"/>
      <c r="Y318" s="13"/>
      <c r="Z318" s="52"/>
      <c r="AA318" s="52"/>
      <c r="AB318" s="52"/>
      <c r="AC318" s="52"/>
    </row>
    <row r="319" spans="1:29" s="53" customFormat="1" ht="10.5" customHeight="1" x14ac:dyDescent="0.25">
      <c r="A319" s="70"/>
      <c r="B319" s="4"/>
      <c r="C319" s="99"/>
      <c r="I319" s="2"/>
      <c r="J319" s="2"/>
      <c r="K319" s="4"/>
      <c r="L319" s="2"/>
      <c r="M319" s="2"/>
      <c r="N319" s="2"/>
      <c r="O319" s="2"/>
      <c r="P319" s="4"/>
      <c r="Q319" s="2"/>
      <c r="R319" s="2"/>
      <c r="S319" s="12"/>
      <c r="T319" s="2"/>
      <c r="U319" s="2"/>
      <c r="V319" s="2"/>
      <c r="W319" s="2"/>
      <c r="X319" s="2"/>
      <c r="Y319" s="13"/>
      <c r="Z319" s="52"/>
      <c r="AA319" s="52"/>
      <c r="AB319" s="52"/>
      <c r="AC319" s="52"/>
    </row>
    <row r="320" spans="1:29" s="53" customFormat="1" ht="10.5" customHeight="1" x14ac:dyDescent="0.25">
      <c r="A320" s="70"/>
      <c r="B320" s="4"/>
      <c r="C320" s="99"/>
      <c r="I320" s="2"/>
      <c r="J320" s="2"/>
      <c r="K320" s="4"/>
      <c r="L320" s="2"/>
      <c r="M320" s="2"/>
      <c r="N320" s="2"/>
      <c r="O320" s="2"/>
      <c r="P320" s="4"/>
      <c r="Q320" s="2"/>
      <c r="R320" s="2"/>
      <c r="S320" s="12"/>
      <c r="T320" s="2"/>
      <c r="U320" s="2"/>
      <c r="V320" s="2"/>
      <c r="W320" s="2"/>
      <c r="X320" s="2"/>
      <c r="Y320" s="13"/>
      <c r="Z320" s="52"/>
      <c r="AA320" s="52"/>
      <c r="AB320" s="52"/>
      <c r="AC320" s="52"/>
    </row>
    <row r="321" spans="1:29" s="53" customFormat="1" ht="10.5" customHeight="1" x14ac:dyDescent="0.25">
      <c r="A321" s="70"/>
      <c r="B321" s="4"/>
      <c r="C321" s="99"/>
      <c r="I321" s="2"/>
      <c r="J321" s="2"/>
      <c r="K321" s="4"/>
      <c r="L321" s="2"/>
      <c r="M321" s="2"/>
      <c r="N321" s="2"/>
      <c r="O321" s="2"/>
      <c r="P321" s="4"/>
      <c r="Q321" s="2"/>
      <c r="R321" s="2"/>
      <c r="S321" s="12"/>
      <c r="T321" s="2"/>
      <c r="U321" s="2"/>
      <c r="V321" s="2"/>
      <c r="W321" s="2"/>
      <c r="X321" s="2"/>
      <c r="Y321" s="13"/>
      <c r="Z321" s="52"/>
      <c r="AA321" s="52"/>
      <c r="AB321" s="52"/>
      <c r="AC321" s="52"/>
    </row>
    <row r="322" spans="1:29" s="53" customFormat="1" ht="10.5" customHeight="1" x14ac:dyDescent="0.25">
      <c r="A322" s="70"/>
      <c r="B322" s="4"/>
      <c r="C322" s="99"/>
      <c r="I322" s="2"/>
      <c r="J322" s="2"/>
      <c r="K322" s="4"/>
      <c r="L322" s="2"/>
      <c r="M322" s="2"/>
      <c r="N322" s="2"/>
      <c r="O322" s="2"/>
      <c r="P322" s="4"/>
      <c r="Q322" s="2"/>
      <c r="R322" s="2"/>
      <c r="S322" s="12"/>
      <c r="T322" s="2"/>
      <c r="U322" s="2"/>
      <c r="V322" s="2"/>
      <c r="W322" s="2"/>
      <c r="X322" s="2"/>
      <c r="Y322" s="13"/>
      <c r="Z322" s="52"/>
      <c r="AA322" s="52"/>
      <c r="AB322" s="52"/>
      <c r="AC322" s="52"/>
    </row>
    <row r="323" spans="1:29" s="53" customFormat="1" ht="10.5" customHeight="1" x14ac:dyDescent="0.25">
      <c r="A323" s="70"/>
      <c r="B323" s="4"/>
      <c r="C323" s="99"/>
      <c r="I323" s="2"/>
      <c r="J323" s="2"/>
      <c r="K323" s="4"/>
      <c r="L323" s="2"/>
      <c r="M323" s="2"/>
      <c r="N323" s="2"/>
      <c r="O323" s="2"/>
      <c r="P323" s="4"/>
      <c r="Q323" s="2"/>
      <c r="R323" s="2"/>
      <c r="S323" s="12"/>
      <c r="T323" s="2"/>
      <c r="U323" s="2"/>
      <c r="V323" s="2"/>
      <c r="W323" s="2"/>
      <c r="X323" s="2"/>
      <c r="Y323" s="13"/>
      <c r="Z323" s="52"/>
      <c r="AA323" s="52"/>
      <c r="AB323" s="52"/>
      <c r="AC323" s="52"/>
    </row>
    <row r="324" spans="1:29" s="53" customFormat="1" ht="10.5" customHeight="1" x14ac:dyDescent="0.25">
      <c r="A324" s="70"/>
      <c r="B324" s="4"/>
      <c r="C324" s="99"/>
      <c r="I324" s="2"/>
      <c r="J324" s="2"/>
      <c r="K324" s="4"/>
      <c r="L324" s="2"/>
      <c r="M324" s="2"/>
      <c r="N324" s="2"/>
      <c r="O324" s="2"/>
      <c r="P324" s="4"/>
      <c r="Q324" s="2"/>
      <c r="R324" s="2"/>
      <c r="S324" s="12"/>
      <c r="T324" s="2"/>
      <c r="U324" s="2"/>
      <c r="V324" s="2"/>
      <c r="W324" s="2"/>
      <c r="X324" s="2"/>
      <c r="Y324" s="13"/>
      <c r="Z324" s="52"/>
      <c r="AA324" s="52"/>
      <c r="AB324" s="52"/>
      <c r="AC324" s="52"/>
    </row>
    <row r="325" spans="1:29" s="53" customFormat="1" ht="10.5" customHeight="1" x14ac:dyDescent="0.25">
      <c r="A325" s="70"/>
      <c r="B325" s="4"/>
      <c r="C325" s="99"/>
      <c r="I325" s="2"/>
      <c r="J325" s="2"/>
      <c r="K325" s="4"/>
      <c r="L325" s="2"/>
      <c r="M325" s="2"/>
      <c r="N325" s="2"/>
      <c r="O325" s="2"/>
      <c r="P325" s="4"/>
      <c r="Q325" s="2"/>
      <c r="R325" s="2"/>
      <c r="S325" s="12"/>
      <c r="T325" s="2"/>
      <c r="U325" s="2"/>
      <c r="V325" s="2"/>
      <c r="W325" s="2"/>
      <c r="X325" s="2"/>
      <c r="Y325" s="13"/>
      <c r="Z325" s="52"/>
      <c r="AA325" s="52"/>
      <c r="AB325" s="52"/>
      <c r="AC325" s="52"/>
    </row>
    <row r="326" spans="1:29" s="53" customFormat="1" ht="10.5" customHeight="1" x14ac:dyDescent="0.25">
      <c r="A326" s="70"/>
      <c r="B326" s="4"/>
      <c r="C326" s="99"/>
      <c r="I326" s="2"/>
      <c r="J326" s="2"/>
      <c r="K326" s="4"/>
      <c r="L326" s="2"/>
      <c r="M326" s="2"/>
      <c r="N326" s="2"/>
      <c r="O326" s="2"/>
      <c r="P326" s="4"/>
      <c r="Q326" s="2"/>
      <c r="R326" s="2"/>
      <c r="S326" s="12"/>
      <c r="T326" s="2"/>
      <c r="U326" s="2"/>
      <c r="V326" s="2"/>
      <c r="W326" s="2"/>
      <c r="X326" s="2"/>
      <c r="Y326" s="13"/>
      <c r="Z326" s="52"/>
      <c r="AA326" s="52"/>
      <c r="AB326" s="52"/>
      <c r="AC326" s="52"/>
    </row>
    <row r="327" spans="1:29" s="53" customFormat="1" ht="10.5" customHeight="1" x14ac:dyDescent="0.25">
      <c r="A327" s="70"/>
      <c r="B327" s="4"/>
      <c r="C327" s="99"/>
      <c r="I327" s="2"/>
      <c r="J327" s="2"/>
      <c r="K327" s="4"/>
      <c r="L327" s="2"/>
      <c r="M327" s="2"/>
      <c r="N327" s="2"/>
      <c r="O327" s="2"/>
      <c r="P327" s="4"/>
      <c r="Q327" s="2"/>
      <c r="R327" s="2"/>
      <c r="S327" s="12"/>
      <c r="T327" s="2"/>
      <c r="U327" s="2"/>
      <c r="V327" s="2"/>
      <c r="W327" s="2"/>
      <c r="X327" s="2"/>
      <c r="Y327" s="13"/>
      <c r="Z327" s="52"/>
      <c r="AA327" s="52"/>
      <c r="AB327" s="52"/>
      <c r="AC327" s="52"/>
    </row>
    <row r="328" spans="1:29" s="53" customFormat="1" ht="10.5" customHeight="1" x14ac:dyDescent="0.25">
      <c r="A328" s="70"/>
      <c r="B328" s="4"/>
      <c r="C328" s="99"/>
      <c r="I328" s="2"/>
      <c r="J328" s="2"/>
      <c r="K328" s="4"/>
      <c r="L328" s="2"/>
      <c r="M328" s="2"/>
      <c r="N328" s="2"/>
      <c r="O328" s="2"/>
      <c r="P328" s="4"/>
      <c r="Q328" s="2"/>
      <c r="R328" s="2"/>
      <c r="S328" s="12"/>
      <c r="T328" s="2"/>
      <c r="U328" s="2"/>
      <c r="V328" s="2"/>
      <c r="W328" s="2"/>
      <c r="X328" s="2"/>
      <c r="Y328" s="13"/>
      <c r="Z328" s="52"/>
      <c r="AA328" s="52"/>
      <c r="AB328" s="52"/>
      <c r="AC328" s="52"/>
    </row>
    <row r="329" spans="1:29" s="53" customFormat="1" ht="10.5" customHeight="1" x14ac:dyDescent="0.25">
      <c r="A329" s="70"/>
      <c r="B329" s="4"/>
      <c r="C329" s="99"/>
      <c r="I329" s="2"/>
      <c r="J329" s="2"/>
      <c r="K329" s="4"/>
      <c r="L329" s="2"/>
      <c r="M329" s="2"/>
      <c r="N329" s="2"/>
      <c r="O329" s="2"/>
      <c r="P329" s="4"/>
      <c r="Q329" s="2"/>
      <c r="R329" s="2"/>
      <c r="S329" s="12"/>
      <c r="T329" s="2"/>
      <c r="U329" s="2"/>
      <c r="V329" s="2"/>
      <c r="W329" s="2"/>
      <c r="X329" s="2"/>
      <c r="Y329" s="13"/>
      <c r="Z329" s="52"/>
      <c r="AA329" s="52"/>
      <c r="AB329" s="52"/>
      <c r="AC329" s="52"/>
    </row>
    <row r="330" spans="1:29" s="53" customFormat="1" ht="10.5" customHeight="1" x14ac:dyDescent="0.25">
      <c r="A330" s="70"/>
      <c r="B330" s="4"/>
      <c r="C330" s="99"/>
      <c r="I330" s="2"/>
      <c r="J330" s="2"/>
      <c r="K330" s="4"/>
      <c r="L330" s="2"/>
      <c r="M330" s="2"/>
      <c r="N330" s="2"/>
      <c r="O330" s="2"/>
      <c r="P330" s="4"/>
      <c r="Q330" s="2"/>
      <c r="R330" s="2"/>
      <c r="S330" s="12"/>
      <c r="T330" s="2"/>
      <c r="U330" s="2"/>
      <c r="V330" s="2"/>
      <c r="W330" s="2"/>
      <c r="X330" s="2"/>
      <c r="Y330" s="13"/>
      <c r="Z330" s="52"/>
      <c r="AA330" s="52"/>
      <c r="AB330" s="52"/>
      <c r="AC330" s="52"/>
    </row>
    <row r="331" spans="1:29" s="53" customFormat="1" ht="10.5" customHeight="1" x14ac:dyDescent="0.25">
      <c r="A331" s="70"/>
      <c r="B331" s="4"/>
      <c r="C331" s="99"/>
      <c r="I331" s="2"/>
      <c r="J331" s="2"/>
      <c r="K331" s="4"/>
      <c r="L331" s="2"/>
      <c r="M331" s="2"/>
      <c r="N331" s="2"/>
      <c r="O331" s="2"/>
      <c r="P331" s="4"/>
      <c r="Q331" s="2"/>
      <c r="R331" s="2"/>
      <c r="S331" s="12"/>
      <c r="T331" s="2"/>
      <c r="U331" s="2"/>
      <c r="V331" s="2"/>
      <c r="W331" s="2"/>
      <c r="X331" s="2"/>
      <c r="Y331" s="13"/>
      <c r="Z331" s="52"/>
      <c r="AA331" s="52"/>
      <c r="AB331" s="52"/>
      <c r="AC331" s="52"/>
    </row>
    <row r="332" spans="1:29" s="53" customFormat="1" ht="10.5" customHeight="1" x14ac:dyDescent="0.25">
      <c r="A332" s="70"/>
      <c r="B332" s="4"/>
      <c r="C332" s="99"/>
      <c r="I332" s="2"/>
      <c r="J332" s="2"/>
      <c r="K332" s="4"/>
      <c r="L332" s="2"/>
      <c r="M332" s="2"/>
      <c r="N332" s="2"/>
      <c r="O332" s="2"/>
      <c r="P332" s="4"/>
      <c r="Q332" s="2"/>
      <c r="R332" s="2"/>
      <c r="S332" s="12"/>
      <c r="T332" s="2"/>
      <c r="U332" s="2"/>
      <c r="V332" s="2"/>
      <c r="W332" s="2"/>
      <c r="X332" s="2"/>
      <c r="Y332" s="13"/>
      <c r="Z332" s="52"/>
      <c r="AA332" s="52"/>
      <c r="AB332" s="52"/>
      <c r="AC332" s="52"/>
    </row>
    <row r="333" spans="1:29" s="53" customFormat="1" ht="10.5" customHeight="1" x14ac:dyDescent="0.25">
      <c r="A333" s="70"/>
      <c r="B333" s="4"/>
      <c r="C333" s="99"/>
      <c r="I333" s="2"/>
      <c r="J333" s="2"/>
      <c r="K333" s="4"/>
      <c r="L333" s="2"/>
      <c r="M333" s="2"/>
      <c r="N333" s="2"/>
      <c r="O333" s="2"/>
      <c r="P333" s="4"/>
      <c r="Q333" s="2"/>
      <c r="R333" s="2"/>
      <c r="S333" s="12"/>
      <c r="T333" s="2"/>
      <c r="U333" s="2"/>
      <c r="V333" s="2"/>
      <c r="W333" s="2"/>
      <c r="X333" s="2"/>
      <c r="Y333" s="13"/>
      <c r="Z333" s="52"/>
      <c r="AA333" s="52"/>
      <c r="AB333" s="52"/>
      <c r="AC333" s="52"/>
    </row>
    <row r="334" spans="1:29" s="53" customFormat="1" ht="10.5" customHeight="1" x14ac:dyDescent="0.25">
      <c r="A334" s="70"/>
      <c r="B334" s="4"/>
      <c r="C334" s="99"/>
      <c r="I334" s="2"/>
      <c r="J334" s="2"/>
      <c r="K334" s="4"/>
      <c r="L334" s="2"/>
      <c r="M334" s="2"/>
      <c r="N334" s="2"/>
      <c r="O334" s="2"/>
      <c r="P334" s="4"/>
      <c r="Q334" s="2"/>
      <c r="R334" s="2"/>
      <c r="S334" s="12"/>
      <c r="T334" s="2"/>
      <c r="U334" s="2"/>
      <c r="V334" s="2"/>
      <c r="W334" s="2"/>
      <c r="X334" s="2"/>
      <c r="Y334" s="13"/>
      <c r="Z334" s="52"/>
      <c r="AA334" s="52"/>
      <c r="AB334" s="52"/>
      <c r="AC334" s="52"/>
    </row>
    <row r="335" spans="1:29" s="53" customFormat="1" ht="10.5" customHeight="1" x14ac:dyDescent="0.25">
      <c r="A335" s="70"/>
      <c r="B335" s="4"/>
      <c r="C335" s="99"/>
      <c r="I335" s="2"/>
      <c r="J335" s="2"/>
      <c r="K335" s="4"/>
      <c r="L335" s="2"/>
      <c r="M335" s="2"/>
      <c r="N335" s="2"/>
      <c r="O335" s="2"/>
      <c r="P335" s="4"/>
      <c r="Q335" s="2"/>
      <c r="R335" s="2"/>
      <c r="S335" s="12"/>
      <c r="T335" s="2"/>
      <c r="U335" s="2"/>
      <c r="V335" s="2"/>
      <c r="W335" s="2"/>
      <c r="X335" s="2"/>
      <c r="Y335" s="13"/>
      <c r="Z335" s="52"/>
      <c r="AA335" s="52"/>
      <c r="AB335" s="52"/>
      <c r="AC335" s="52"/>
    </row>
    <row r="336" spans="1:29" s="53" customFormat="1" ht="10.5" customHeight="1" x14ac:dyDescent="0.25">
      <c r="A336" s="70"/>
      <c r="B336" s="4"/>
      <c r="C336" s="99"/>
      <c r="I336" s="2"/>
      <c r="J336" s="2"/>
      <c r="K336" s="4"/>
      <c r="L336" s="2"/>
      <c r="M336" s="2"/>
      <c r="N336" s="2"/>
      <c r="O336" s="2"/>
      <c r="P336" s="4"/>
      <c r="Q336" s="2"/>
      <c r="R336" s="2"/>
      <c r="S336" s="12"/>
      <c r="T336" s="2"/>
      <c r="U336" s="2"/>
      <c r="V336" s="2"/>
      <c r="W336" s="2"/>
      <c r="X336" s="2"/>
      <c r="Y336" s="13"/>
      <c r="Z336" s="52"/>
      <c r="AA336" s="52"/>
      <c r="AB336" s="52"/>
      <c r="AC336" s="52"/>
    </row>
    <row r="337" spans="1:29" s="53" customFormat="1" ht="10.5" customHeight="1" x14ac:dyDescent="0.25">
      <c r="A337" s="70"/>
      <c r="B337" s="4"/>
      <c r="C337" s="99"/>
      <c r="I337" s="2"/>
      <c r="J337" s="2"/>
      <c r="K337" s="4"/>
      <c r="L337" s="2"/>
      <c r="M337" s="2"/>
      <c r="N337" s="2"/>
      <c r="O337" s="2"/>
      <c r="P337" s="4"/>
      <c r="Q337" s="2"/>
      <c r="R337" s="2"/>
      <c r="S337" s="12"/>
      <c r="T337" s="2"/>
      <c r="U337" s="2"/>
      <c r="V337" s="2"/>
      <c r="W337" s="2"/>
      <c r="X337" s="2"/>
      <c r="Y337" s="13"/>
      <c r="Z337" s="52"/>
      <c r="AA337" s="52"/>
      <c r="AB337" s="52"/>
      <c r="AC337" s="52"/>
    </row>
    <row r="338" spans="1:29" s="53" customFormat="1" ht="10.5" customHeight="1" x14ac:dyDescent="0.25">
      <c r="A338" s="70"/>
      <c r="B338" s="4"/>
      <c r="C338" s="99"/>
      <c r="I338" s="2"/>
      <c r="J338" s="2"/>
      <c r="K338" s="4"/>
      <c r="L338" s="2"/>
      <c r="M338" s="2"/>
      <c r="N338" s="2"/>
      <c r="O338" s="2"/>
      <c r="P338" s="4"/>
      <c r="Q338" s="2"/>
      <c r="R338" s="2"/>
      <c r="S338" s="12"/>
      <c r="T338" s="2"/>
      <c r="U338" s="2"/>
      <c r="V338" s="2"/>
      <c r="W338" s="2"/>
      <c r="X338" s="2"/>
      <c r="Y338" s="13"/>
      <c r="Z338" s="52"/>
      <c r="AA338" s="52"/>
      <c r="AB338" s="52"/>
      <c r="AC338" s="52"/>
    </row>
    <row r="339" spans="1:29" s="53" customFormat="1" ht="10.5" customHeight="1" x14ac:dyDescent="0.25">
      <c r="A339" s="70"/>
      <c r="B339" s="4"/>
      <c r="C339" s="99"/>
      <c r="I339" s="2"/>
      <c r="J339" s="2"/>
      <c r="K339" s="4"/>
      <c r="L339" s="2"/>
      <c r="M339" s="2"/>
      <c r="N339" s="2"/>
      <c r="O339" s="2"/>
      <c r="P339" s="4"/>
      <c r="Q339" s="2"/>
      <c r="R339" s="2"/>
      <c r="S339" s="12"/>
      <c r="T339" s="2"/>
      <c r="U339" s="2"/>
      <c r="V339" s="2"/>
      <c r="W339" s="2"/>
      <c r="X339" s="2"/>
      <c r="Y339" s="13"/>
      <c r="Z339" s="52"/>
      <c r="AA339" s="52"/>
      <c r="AB339" s="52"/>
      <c r="AC339" s="52"/>
    </row>
    <row r="340" spans="1:29" s="53" customFormat="1" ht="10.5" customHeight="1" x14ac:dyDescent="0.25">
      <c r="A340" s="70"/>
      <c r="B340" s="4"/>
      <c r="C340" s="99"/>
      <c r="I340" s="2"/>
      <c r="J340" s="2"/>
      <c r="K340" s="4"/>
      <c r="L340" s="2"/>
      <c r="M340" s="2"/>
      <c r="N340" s="2"/>
      <c r="O340" s="2"/>
      <c r="P340" s="4"/>
      <c r="Q340" s="2"/>
      <c r="R340" s="2"/>
      <c r="S340" s="12"/>
      <c r="T340" s="2"/>
      <c r="U340" s="2"/>
      <c r="V340" s="2"/>
      <c r="W340" s="2"/>
      <c r="X340" s="2"/>
      <c r="Y340" s="13"/>
      <c r="Z340" s="52"/>
      <c r="AA340" s="52"/>
      <c r="AB340" s="52"/>
      <c r="AC340" s="52"/>
    </row>
    <row r="341" spans="1:29" s="53" customFormat="1" ht="10.5" customHeight="1" x14ac:dyDescent="0.25">
      <c r="A341" s="70"/>
      <c r="B341" s="4"/>
      <c r="C341" s="99"/>
      <c r="I341" s="2"/>
      <c r="J341" s="2"/>
      <c r="K341" s="4"/>
      <c r="L341" s="2"/>
      <c r="M341" s="2"/>
      <c r="N341" s="2"/>
      <c r="O341" s="2"/>
      <c r="P341" s="4"/>
      <c r="Q341" s="2"/>
      <c r="R341" s="2"/>
      <c r="S341" s="12"/>
      <c r="T341" s="2"/>
      <c r="U341" s="2"/>
      <c r="V341" s="2"/>
      <c r="W341" s="2"/>
      <c r="X341" s="2"/>
      <c r="Y341" s="13"/>
      <c r="Z341" s="52"/>
      <c r="AA341" s="52"/>
      <c r="AB341" s="52"/>
      <c r="AC341" s="52"/>
    </row>
    <row r="342" spans="1:29" s="53" customFormat="1" ht="10.5" customHeight="1" x14ac:dyDescent="0.25">
      <c r="A342" s="70"/>
      <c r="B342" s="4"/>
      <c r="C342" s="99"/>
      <c r="I342" s="2"/>
      <c r="J342" s="2"/>
      <c r="K342" s="4"/>
      <c r="L342" s="2"/>
      <c r="M342" s="2"/>
      <c r="N342" s="2"/>
      <c r="O342" s="2"/>
      <c r="P342" s="4"/>
      <c r="Q342" s="2"/>
      <c r="R342" s="2"/>
      <c r="S342" s="12"/>
      <c r="T342" s="2"/>
      <c r="U342" s="2"/>
      <c r="V342" s="2"/>
      <c r="W342" s="2"/>
      <c r="X342" s="2"/>
      <c r="Y342" s="13"/>
      <c r="Z342" s="52"/>
      <c r="AA342" s="52"/>
      <c r="AB342" s="52"/>
      <c r="AC342" s="52"/>
    </row>
    <row r="343" spans="1:29" s="53" customFormat="1" ht="10.5" customHeight="1" x14ac:dyDescent="0.25">
      <c r="A343" s="70"/>
      <c r="B343" s="4"/>
      <c r="C343" s="99"/>
      <c r="I343" s="2"/>
      <c r="J343" s="2"/>
      <c r="K343" s="4"/>
      <c r="L343" s="2"/>
      <c r="M343" s="2"/>
      <c r="N343" s="2"/>
      <c r="O343" s="2"/>
      <c r="P343" s="4"/>
      <c r="Q343" s="2"/>
      <c r="R343" s="2"/>
      <c r="S343" s="12"/>
      <c r="T343" s="2"/>
      <c r="U343" s="2"/>
      <c r="V343" s="2"/>
      <c r="W343" s="2"/>
      <c r="X343" s="2"/>
      <c r="Y343" s="13"/>
      <c r="Z343" s="52"/>
      <c r="AA343" s="52"/>
      <c r="AB343" s="52"/>
      <c r="AC343" s="52"/>
    </row>
    <row r="344" spans="1:29" s="53" customFormat="1" ht="10.5" customHeight="1" x14ac:dyDescent="0.25">
      <c r="A344" s="70"/>
      <c r="B344" s="4"/>
      <c r="C344" s="99"/>
      <c r="I344" s="2"/>
      <c r="J344" s="2"/>
      <c r="K344" s="4"/>
      <c r="L344" s="2"/>
      <c r="M344" s="2"/>
      <c r="N344" s="2"/>
      <c r="O344" s="2"/>
      <c r="P344" s="4"/>
      <c r="Q344" s="2"/>
      <c r="R344" s="2"/>
      <c r="S344" s="12"/>
      <c r="T344" s="2"/>
      <c r="U344" s="2"/>
      <c r="V344" s="2"/>
      <c r="W344" s="2"/>
      <c r="X344" s="2"/>
      <c r="Y344" s="13"/>
      <c r="Z344" s="52"/>
      <c r="AA344" s="52"/>
      <c r="AB344" s="52"/>
      <c r="AC344" s="52"/>
    </row>
    <row r="345" spans="1:29" s="53" customFormat="1" ht="10.5" customHeight="1" x14ac:dyDescent="0.25">
      <c r="A345" s="70"/>
      <c r="B345" s="4"/>
      <c r="C345" s="99"/>
      <c r="I345" s="2"/>
      <c r="J345" s="2"/>
      <c r="K345" s="4"/>
      <c r="L345" s="2"/>
      <c r="M345" s="2"/>
      <c r="N345" s="2"/>
      <c r="O345" s="2"/>
      <c r="P345" s="4"/>
      <c r="Q345" s="2"/>
      <c r="R345" s="2"/>
      <c r="S345" s="12"/>
      <c r="T345" s="2"/>
      <c r="U345" s="2"/>
      <c r="V345" s="2"/>
      <c r="W345" s="2"/>
      <c r="X345" s="2"/>
      <c r="Y345" s="13"/>
      <c r="Z345" s="52"/>
      <c r="AA345" s="52"/>
      <c r="AB345" s="52"/>
      <c r="AC345" s="52"/>
    </row>
    <row r="346" spans="1:29" s="53" customFormat="1" ht="10.5" customHeight="1" x14ac:dyDescent="0.25">
      <c r="A346" s="70"/>
      <c r="B346" s="4"/>
      <c r="C346" s="99"/>
      <c r="I346" s="2"/>
      <c r="J346" s="2"/>
      <c r="K346" s="4"/>
      <c r="L346" s="2"/>
      <c r="M346" s="2"/>
      <c r="N346" s="2"/>
      <c r="O346" s="2"/>
      <c r="P346" s="4"/>
      <c r="Q346" s="2"/>
      <c r="R346" s="2"/>
      <c r="S346" s="12"/>
      <c r="T346" s="2"/>
      <c r="U346" s="2"/>
      <c r="V346" s="2"/>
      <c r="W346" s="2"/>
      <c r="X346" s="2"/>
      <c r="Y346" s="13"/>
      <c r="Z346" s="52"/>
      <c r="AA346" s="52"/>
      <c r="AB346" s="52"/>
      <c r="AC346" s="52"/>
    </row>
    <row r="347" spans="1:29" s="53" customFormat="1" ht="10.5" customHeight="1" x14ac:dyDescent="0.25">
      <c r="A347" s="70"/>
      <c r="B347" s="4"/>
      <c r="C347" s="99"/>
      <c r="I347" s="2"/>
      <c r="J347" s="2"/>
      <c r="K347" s="4"/>
      <c r="L347" s="2"/>
      <c r="M347" s="2"/>
      <c r="N347" s="2"/>
      <c r="O347" s="2"/>
      <c r="P347" s="4"/>
      <c r="Q347" s="2"/>
      <c r="R347" s="2"/>
      <c r="S347" s="12"/>
      <c r="T347" s="2"/>
      <c r="U347" s="2"/>
      <c r="V347" s="2"/>
      <c r="W347" s="2"/>
      <c r="X347" s="2"/>
      <c r="Y347" s="13"/>
      <c r="Z347" s="52"/>
      <c r="AA347" s="52"/>
      <c r="AB347" s="52"/>
      <c r="AC347" s="52"/>
    </row>
    <row r="348" spans="1:29" s="53" customFormat="1" ht="10.5" customHeight="1" x14ac:dyDescent="0.25">
      <c r="A348" s="70"/>
      <c r="B348" s="4"/>
      <c r="C348" s="99"/>
      <c r="I348" s="2"/>
      <c r="J348" s="2"/>
      <c r="K348" s="4"/>
      <c r="L348" s="2"/>
      <c r="M348" s="2"/>
      <c r="N348" s="2"/>
      <c r="O348" s="2"/>
      <c r="P348" s="4"/>
      <c r="Q348" s="2"/>
      <c r="R348" s="2"/>
      <c r="S348" s="12"/>
      <c r="T348" s="2"/>
      <c r="U348" s="2"/>
      <c r="V348" s="2"/>
      <c r="W348" s="2"/>
      <c r="X348" s="2"/>
      <c r="Y348" s="13"/>
      <c r="Z348" s="52"/>
      <c r="AA348" s="52"/>
      <c r="AB348" s="52"/>
      <c r="AC348" s="52"/>
    </row>
    <row r="349" spans="1:29" s="53" customFormat="1" ht="10.5" customHeight="1" x14ac:dyDescent="0.25">
      <c r="A349" s="70"/>
      <c r="B349" s="4"/>
      <c r="C349" s="99"/>
      <c r="I349" s="2"/>
      <c r="J349" s="2"/>
      <c r="K349" s="4"/>
      <c r="L349" s="2"/>
      <c r="M349" s="2"/>
      <c r="N349" s="2"/>
      <c r="O349" s="2"/>
      <c r="P349" s="4"/>
      <c r="Q349" s="2"/>
      <c r="R349" s="2"/>
      <c r="S349" s="12"/>
      <c r="T349" s="2"/>
      <c r="U349" s="2"/>
      <c r="V349" s="2"/>
      <c r="W349" s="2"/>
      <c r="X349" s="2"/>
      <c r="Y349" s="13"/>
      <c r="Z349" s="52"/>
      <c r="AA349" s="52"/>
      <c r="AB349" s="52"/>
      <c r="AC349" s="52"/>
    </row>
    <row r="350" spans="1:29" s="53" customFormat="1" ht="10.5" customHeight="1" x14ac:dyDescent="0.25">
      <c r="A350" s="70"/>
      <c r="B350" s="4"/>
      <c r="C350" s="99"/>
      <c r="I350" s="2"/>
      <c r="J350" s="2"/>
      <c r="K350" s="4"/>
      <c r="L350" s="2"/>
      <c r="M350" s="2"/>
      <c r="N350" s="2"/>
      <c r="O350" s="2"/>
      <c r="P350" s="4"/>
      <c r="Q350" s="2"/>
      <c r="R350" s="2"/>
      <c r="S350" s="12"/>
      <c r="T350" s="2"/>
      <c r="U350" s="2"/>
      <c r="V350" s="2"/>
      <c r="W350" s="2"/>
      <c r="X350" s="2"/>
      <c r="Y350" s="13"/>
      <c r="Z350" s="52"/>
      <c r="AA350" s="52"/>
      <c r="AB350" s="52"/>
      <c r="AC350" s="52"/>
    </row>
    <row r="351" spans="1:29" s="53" customFormat="1" ht="10.5" customHeight="1" x14ac:dyDescent="0.25">
      <c r="A351" s="70"/>
      <c r="B351" s="4"/>
      <c r="C351" s="99"/>
      <c r="I351" s="2"/>
      <c r="J351" s="2"/>
      <c r="K351" s="4"/>
      <c r="L351" s="2"/>
      <c r="M351" s="2"/>
      <c r="N351" s="2"/>
      <c r="O351" s="2"/>
      <c r="P351" s="4"/>
      <c r="Q351" s="2"/>
      <c r="R351" s="2"/>
      <c r="S351" s="12"/>
      <c r="T351" s="2"/>
      <c r="U351" s="2"/>
      <c r="V351" s="2"/>
      <c r="W351" s="2"/>
      <c r="X351" s="2"/>
      <c r="Y351" s="13"/>
      <c r="Z351" s="52"/>
      <c r="AA351" s="52"/>
      <c r="AB351" s="52"/>
      <c r="AC351" s="52"/>
    </row>
    <row r="352" spans="1:29" s="53" customFormat="1" ht="10.5" customHeight="1" x14ac:dyDescent="0.25">
      <c r="A352" s="70"/>
      <c r="B352" s="4"/>
      <c r="C352" s="99"/>
      <c r="I352" s="2"/>
      <c r="J352" s="2"/>
      <c r="K352" s="4"/>
      <c r="L352" s="2"/>
      <c r="M352" s="2"/>
      <c r="N352" s="2"/>
      <c r="O352" s="2"/>
      <c r="P352" s="4"/>
      <c r="Q352" s="2"/>
      <c r="R352" s="2"/>
      <c r="S352" s="12"/>
      <c r="T352" s="2"/>
      <c r="U352" s="2"/>
      <c r="V352" s="2"/>
      <c r="W352" s="2"/>
      <c r="X352" s="2"/>
      <c r="Y352" s="13"/>
      <c r="Z352" s="52"/>
      <c r="AA352" s="52"/>
      <c r="AB352" s="52"/>
      <c r="AC352" s="52"/>
    </row>
    <row r="353" spans="1:29" s="53" customFormat="1" ht="10.5" customHeight="1" x14ac:dyDescent="0.25">
      <c r="A353" s="70"/>
      <c r="B353" s="4"/>
      <c r="C353" s="99"/>
      <c r="I353" s="2"/>
      <c r="J353" s="2"/>
      <c r="K353" s="4"/>
      <c r="L353" s="2"/>
      <c r="M353" s="2"/>
      <c r="N353" s="2"/>
      <c r="O353" s="2"/>
      <c r="P353" s="4"/>
      <c r="Q353" s="2"/>
      <c r="R353" s="2"/>
      <c r="S353" s="12"/>
      <c r="T353" s="2"/>
      <c r="U353" s="2"/>
      <c r="V353" s="2"/>
      <c r="W353" s="2"/>
      <c r="X353" s="2"/>
      <c r="Y353" s="13"/>
      <c r="Z353" s="52"/>
      <c r="AA353" s="52"/>
      <c r="AB353" s="52"/>
      <c r="AC353" s="52"/>
    </row>
    <row r="354" spans="1:29" s="53" customFormat="1" ht="10.5" customHeight="1" x14ac:dyDescent="0.25">
      <c r="A354" s="70"/>
      <c r="B354" s="4"/>
      <c r="C354" s="99"/>
      <c r="I354" s="2"/>
      <c r="J354" s="2"/>
      <c r="K354" s="4"/>
      <c r="L354" s="2"/>
      <c r="M354" s="2"/>
      <c r="N354" s="2"/>
      <c r="O354" s="2"/>
      <c r="P354" s="4"/>
      <c r="Q354" s="2"/>
      <c r="R354" s="2"/>
      <c r="S354" s="12"/>
      <c r="T354" s="2"/>
      <c r="U354" s="2"/>
      <c r="V354" s="2"/>
      <c r="W354" s="2"/>
      <c r="X354" s="2"/>
      <c r="Y354" s="13"/>
      <c r="Z354" s="52"/>
      <c r="AA354" s="52"/>
      <c r="AB354" s="52"/>
      <c r="AC354" s="52"/>
    </row>
    <row r="355" spans="1:29" s="53" customFormat="1" ht="10.5" customHeight="1" x14ac:dyDescent="0.25">
      <c r="A355" s="70"/>
      <c r="B355" s="4"/>
      <c r="C355" s="99"/>
      <c r="I355" s="2"/>
      <c r="J355" s="2"/>
      <c r="K355" s="4"/>
      <c r="L355" s="2"/>
      <c r="M355" s="2"/>
      <c r="N355" s="2"/>
      <c r="O355" s="2"/>
      <c r="P355" s="4"/>
      <c r="Q355" s="2"/>
      <c r="R355" s="2"/>
      <c r="S355" s="12"/>
      <c r="T355" s="2"/>
      <c r="U355" s="2"/>
      <c r="V355" s="2"/>
      <c r="W355" s="2"/>
      <c r="X355" s="2"/>
      <c r="Y355" s="13"/>
      <c r="Z355" s="52"/>
      <c r="AA355" s="52"/>
      <c r="AB355" s="52"/>
      <c r="AC355" s="52"/>
    </row>
    <row r="356" spans="1:29" s="53" customFormat="1" ht="10.5" customHeight="1" x14ac:dyDescent="0.25">
      <c r="A356" s="70"/>
      <c r="B356" s="4"/>
      <c r="C356" s="99"/>
      <c r="I356" s="2"/>
      <c r="J356" s="2"/>
      <c r="K356" s="4"/>
      <c r="L356" s="2"/>
      <c r="M356" s="2"/>
      <c r="N356" s="2"/>
      <c r="O356" s="2"/>
      <c r="P356" s="4"/>
      <c r="Q356" s="2"/>
      <c r="R356" s="2"/>
      <c r="S356" s="12"/>
      <c r="T356" s="2"/>
      <c r="U356" s="2"/>
      <c r="V356" s="2"/>
      <c r="W356" s="2"/>
      <c r="X356" s="2"/>
      <c r="Y356" s="13"/>
      <c r="Z356" s="52"/>
      <c r="AA356" s="52"/>
      <c r="AB356" s="52"/>
      <c r="AC356" s="52"/>
    </row>
    <row r="357" spans="1:29" s="53" customFormat="1" ht="10.5" customHeight="1" x14ac:dyDescent="0.25">
      <c r="A357" s="70"/>
      <c r="B357" s="4"/>
      <c r="C357" s="99"/>
      <c r="I357" s="2"/>
      <c r="J357" s="2"/>
      <c r="K357" s="4"/>
      <c r="L357" s="2"/>
      <c r="M357" s="2"/>
      <c r="N357" s="2"/>
      <c r="O357" s="2"/>
      <c r="P357" s="4"/>
      <c r="Q357" s="2"/>
      <c r="R357" s="2"/>
      <c r="S357" s="12"/>
      <c r="T357" s="2"/>
      <c r="U357" s="2"/>
      <c r="V357" s="2"/>
      <c r="W357" s="2"/>
      <c r="X357" s="2"/>
      <c r="Y357" s="13"/>
      <c r="Z357" s="52"/>
      <c r="AA357" s="52"/>
      <c r="AB357" s="52"/>
      <c r="AC357" s="52"/>
    </row>
    <row r="358" spans="1:29" s="53" customFormat="1" ht="10.5" customHeight="1" x14ac:dyDescent="0.25">
      <c r="A358" s="70"/>
      <c r="B358" s="4"/>
      <c r="C358" s="99"/>
      <c r="I358" s="2"/>
      <c r="J358" s="2"/>
      <c r="K358" s="4"/>
      <c r="L358" s="2"/>
      <c r="M358" s="2"/>
      <c r="N358" s="2"/>
      <c r="O358" s="2"/>
      <c r="P358" s="4"/>
      <c r="Q358" s="2"/>
      <c r="R358" s="2"/>
      <c r="S358" s="12"/>
      <c r="T358" s="2"/>
      <c r="U358" s="2"/>
      <c r="V358" s="2"/>
      <c r="W358" s="2"/>
      <c r="X358" s="2"/>
      <c r="Y358" s="13"/>
      <c r="Z358" s="52"/>
      <c r="AA358" s="52"/>
      <c r="AB358" s="52"/>
      <c r="AC358" s="52"/>
    </row>
    <row r="359" spans="1:29" s="53" customFormat="1" ht="10.5" customHeight="1" x14ac:dyDescent="0.25">
      <c r="A359" s="70"/>
      <c r="B359" s="4"/>
      <c r="C359" s="99"/>
      <c r="I359" s="2"/>
      <c r="J359" s="2"/>
      <c r="K359" s="4"/>
      <c r="L359" s="2"/>
      <c r="M359" s="2"/>
      <c r="N359" s="2"/>
      <c r="O359" s="2"/>
      <c r="P359" s="4"/>
      <c r="Q359" s="2"/>
      <c r="R359" s="2"/>
      <c r="S359" s="12"/>
      <c r="T359" s="2"/>
      <c r="U359" s="2"/>
      <c r="V359" s="2"/>
      <c r="W359" s="2"/>
      <c r="X359" s="2"/>
      <c r="Y359" s="13"/>
      <c r="Z359" s="52"/>
      <c r="AA359" s="52"/>
      <c r="AB359" s="52"/>
      <c r="AC359" s="52"/>
    </row>
    <row r="360" spans="1:29" s="53" customFormat="1" ht="10.5" customHeight="1" x14ac:dyDescent="0.25">
      <c r="A360" s="70"/>
      <c r="B360" s="4"/>
      <c r="C360" s="99"/>
      <c r="I360" s="2"/>
      <c r="J360" s="2"/>
      <c r="K360" s="4"/>
      <c r="L360" s="2"/>
      <c r="M360" s="2"/>
      <c r="N360" s="2"/>
      <c r="O360" s="2"/>
      <c r="P360" s="4"/>
      <c r="Q360" s="2"/>
      <c r="R360" s="2"/>
      <c r="S360" s="12"/>
      <c r="T360" s="2"/>
      <c r="U360" s="2"/>
      <c r="V360" s="2"/>
      <c r="W360" s="2"/>
      <c r="X360" s="2"/>
      <c r="Y360" s="13"/>
      <c r="Z360" s="52"/>
      <c r="AA360" s="52"/>
      <c r="AB360" s="52"/>
      <c r="AC360" s="52"/>
    </row>
    <row r="361" spans="1:29" s="53" customFormat="1" ht="10.5" customHeight="1" x14ac:dyDescent="0.25">
      <c r="A361" s="70"/>
      <c r="B361" s="4"/>
      <c r="C361" s="99"/>
      <c r="I361" s="2"/>
      <c r="J361" s="2"/>
      <c r="K361" s="4"/>
      <c r="L361" s="2"/>
      <c r="M361" s="2"/>
      <c r="N361" s="2"/>
      <c r="O361" s="2"/>
      <c r="P361" s="4"/>
      <c r="Q361" s="2"/>
      <c r="R361" s="2"/>
      <c r="S361" s="12"/>
      <c r="T361" s="2"/>
      <c r="U361" s="2"/>
      <c r="V361" s="2"/>
      <c r="W361" s="2"/>
      <c r="X361" s="2"/>
      <c r="Y361" s="13"/>
      <c r="Z361" s="52"/>
      <c r="AA361" s="52"/>
      <c r="AB361" s="52"/>
      <c r="AC361" s="52"/>
    </row>
    <row r="362" spans="1:29" s="53" customFormat="1" ht="10.5" customHeight="1" x14ac:dyDescent="0.25">
      <c r="A362" s="70"/>
      <c r="B362" s="4"/>
      <c r="C362" s="99"/>
      <c r="I362" s="2"/>
      <c r="J362" s="2"/>
      <c r="K362" s="4"/>
      <c r="L362" s="2"/>
      <c r="M362" s="2"/>
      <c r="N362" s="2"/>
      <c r="O362" s="2"/>
      <c r="P362" s="4"/>
      <c r="Q362" s="2"/>
      <c r="R362" s="2"/>
      <c r="S362" s="12"/>
      <c r="T362" s="2"/>
      <c r="U362" s="2"/>
      <c r="V362" s="2"/>
      <c r="W362" s="2"/>
      <c r="X362" s="2"/>
      <c r="Y362" s="13"/>
      <c r="Z362" s="52"/>
      <c r="AA362" s="52"/>
      <c r="AB362" s="52"/>
      <c r="AC362" s="52"/>
    </row>
    <row r="363" spans="1:29" s="53" customFormat="1" ht="10.5" customHeight="1" x14ac:dyDescent="0.25">
      <c r="A363" s="70"/>
      <c r="B363" s="4"/>
      <c r="C363" s="99"/>
      <c r="I363" s="2"/>
      <c r="J363" s="2"/>
      <c r="K363" s="4"/>
      <c r="L363" s="2"/>
      <c r="M363" s="2"/>
      <c r="N363" s="2"/>
      <c r="O363" s="2"/>
      <c r="P363" s="4"/>
      <c r="Q363" s="2"/>
      <c r="R363" s="2"/>
      <c r="S363" s="12"/>
      <c r="T363" s="2"/>
      <c r="U363" s="2"/>
      <c r="V363" s="2"/>
      <c r="W363" s="2"/>
      <c r="X363" s="2"/>
      <c r="Y363" s="13"/>
      <c r="Z363" s="52"/>
      <c r="AA363" s="52"/>
      <c r="AB363" s="52"/>
      <c r="AC363" s="52"/>
    </row>
    <row r="364" spans="1:29" s="53" customFormat="1" ht="10.5" customHeight="1" x14ac:dyDescent="0.25">
      <c r="A364" s="70"/>
      <c r="B364" s="4"/>
      <c r="C364" s="99"/>
      <c r="I364" s="2"/>
      <c r="J364" s="2"/>
      <c r="K364" s="4"/>
      <c r="L364" s="2"/>
      <c r="M364" s="2"/>
      <c r="N364" s="2"/>
      <c r="O364" s="2"/>
      <c r="P364" s="4"/>
      <c r="Q364" s="2"/>
      <c r="R364" s="2"/>
      <c r="S364" s="12"/>
      <c r="T364" s="2"/>
      <c r="U364" s="2"/>
      <c r="V364" s="2"/>
      <c r="W364" s="2"/>
      <c r="X364" s="2"/>
      <c r="Y364" s="13"/>
      <c r="Z364" s="52"/>
      <c r="AA364" s="52"/>
      <c r="AB364" s="52"/>
      <c r="AC364" s="52"/>
    </row>
    <row r="365" spans="1:29" s="53" customFormat="1" ht="10.5" customHeight="1" x14ac:dyDescent="0.25">
      <c r="A365" s="70"/>
      <c r="B365" s="4"/>
      <c r="C365" s="99"/>
      <c r="I365" s="2"/>
      <c r="J365" s="2"/>
      <c r="K365" s="4"/>
      <c r="L365" s="2"/>
      <c r="M365" s="2"/>
      <c r="N365" s="2"/>
      <c r="O365" s="2"/>
      <c r="P365" s="4"/>
      <c r="Q365" s="2"/>
      <c r="R365" s="2"/>
      <c r="S365" s="12"/>
      <c r="T365" s="2"/>
      <c r="U365" s="2"/>
      <c r="V365" s="2"/>
      <c r="W365" s="2"/>
      <c r="X365" s="2"/>
      <c r="Y365" s="13"/>
      <c r="Z365" s="52"/>
      <c r="AA365" s="52"/>
      <c r="AB365" s="52"/>
      <c r="AC365" s="52"/>
    </row>
    <row r="369" spans="1:29" ht="10.5" customHeight="1" x14ac:dyDescent="0.25">
      <c r="A369" s="15"/>
      <c r="B369" s="15"/>
      <c r="C369" s="15"/>
      <c r="I369" s="15"/>
      <c r="J369" s="15"/>
      <c r="L369" s="15"/>
      <c r="M369" s="15"/>
      <c r="N369" s="15"/>
      <c r="O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</row>
    <row r="370" spans="1:29" ht="10.5" customHeight="1" x14ac:dyDescent="0.25">
      <c r="A370" s="15"/>
      <c r="B370" s="15"/>
      <c r="C370" s="15"/>
      <c r="I370" s="15"/>
      <c r="J370" s="15"/>
      <c r="L370" s="15"/>
      <c r="M370" s="15"/>
      <c r="N370" s="15"/>
      <c r="O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</row>
    <row r="371" spans="1:29" ht="10.5" customHeight="1" x14ac:dyDescent="0.25">
      <c r="A371" s="15"/>
      <c r="B371" s="15"/>
      <c r="C371" s="15"/>
      <c r="I371" s="15"/>
      <c r="J371" s="15"/>
      <c r="L371" s="15"/>
      <c r="M371" s="15"/>
      <c r="N371" s="15"/>
      <c r="O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</row>
    <row r="372" spans="1:29" ht="10.5" customHeight="1" x14ac:dyDescent="0.25">
      <c r="A372" s="15"/>
      <c r="B372" s="15"/>
      <c r="C372" s="15"/>
      <c r="I372" s="15"/>
      <c r="J372" s="15"/>
      <c r="L372" s="15"/>
      <c r="M372" s="15"/>
      <c r="N372" s="15"/>
      <c r="O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</row>
    <row r="373" spans="1:29" ht="10.5" customHeight="1" x14ac:dyDescent="0.25">
      <c r="A373" s="15"/>
      <c r="B373" s="15"/>
      <c r="C373" s="15"/>
      <c r="I373" s="15"/>
      <c r="J373" s="15"/>
      <c r="L373" s="15"/>
      <c r="M373" s="15"/>
      <c r="N373" s="15"/>
      <c r="O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</row>
    <row r="374" spans="1:29" ht="10.5" customHeight="1" x14ac:dyDescent="0.25">
      <c r="A374" s="15"/>
      <c r="B374" s="15"/>
      <c r="C374" s="15"/>
      <c r="I374" s="15"/>
      <c r="J374" s="15"/>
      <c r="L374" s="15"/>
      <c r="M374" s="15"/>
      <c r="N374" s="15"/>
      <c r="O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</row>
    <row r="375" spans="1:29" ht="10.5" customHeight="1" x14ac:dyDescent="0.25">
      <c r="A375" s="15"/>
      <c r="B375" s="15"/>
      <c r="C375" s="15"/>
      <c r="I375" s="15"/>
      <c r="J375" s="15"/>
      <c r="L375" s="15"/>
      <c r="M375" s="15"/>
      <c r="N375" s="15"/>
      <c r="O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</row>
    <row r="376" spans="1:29" ht="10.5" customHeight="1" x14ac:dyDescent="0.25">
      <c r="A376" s="15"/>
      <c r="B376" s="15"/>
      <c r="C376" s="15"/>
      <c r="I376" s="15"/>
      <c r="J376" s="15"/>
      <c r="L376" s="15"/>
      <c r="M376" s="15"/>
      <c r="N376" s="15"/>
      <c r="O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</row>
    <row r="377" spans="1:29" ht="10.5" customHeight="1" x14ac:dyDescent="0.25">
      <c r="A377" s="15"/>
      <c r="B377" s="15"/>
      <c r="C377" s="15"/>
      <c r="I377" s="15"/>
      <c r="J377" s="15"/>
      <c r="L377" s="15"/>
      <c r="M377" s="15"/>
      <c r="N377" s="15"/>
      <c r="O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</row>
    <row r="378" spans="1:29" ht="10.5" customHeight="1" x14ac:dyDescent="0.25">
      <c r="A378" s="15"/>
      <c r="B378" s="15"/>
      <c r="C378" s="15"/>
      <c r="I378" s="15"/>
      <c r="J378" s="15"/>
      <c r="L378" s="15"/>
      <c r="M378" s="15"/>
      <c r="N378" s="15"/>
      <c r="O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</row>
    <row r="379" spans="1:29" ht="10.5" customHeight="1" x14ac:dyDescent="0.25">
      <c r="A379" s="15"/>
      <c r="B379" s="15"/>
      <c r="C379" s="15"/>
      <c r="I379" s="15"/>
      <c r="J379" s="15"/>
      <c r="L379" s="15"/>
      <c r="M379" s="15"/>
      <c r="N379" s="15"/>
      <c r="O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</row>
  </sheetData>
  <sheetProtection algorithmName="SHA-512" hashValue="uwkZXqCzSYnX0O4UIoNlKnny6KeaDY2HgLspn4plbphqKkTCqxDk6nCOjLtfRrRb50VvB79blmLEFrarmrkVPQ==" saltValue="XD6v/Ni0YYBbnd7VAhCPqw==" spinCount="100000" sheet="1" objects="1" scenarios="1" formatColumns="0" formatRows="0"/>
  <dataConsolidate/>
  <mergeCells count="15">
    <mergeCell ref="A6:A11"/>
    <mergeCell ref="D21:F21"/>
    <mergeCell ref="D24:G24"/>
    <mergeCell ref="H24:H26"/>
    <mergeCell ref="D25:D26"/>
    <mergeCell ref="E25:E26"/>
    <mergeCell ref="F25:F26"/>
    <mergeCell ref="E209:G209"/>
    <mergeCell ref="A33:A37"/>
    <mergeCell ref="A38:A43"/>
    <mergeCell ref="A44:A49"/>
    <mergeCell ref="D68:D69"/>
    <mergeCell ref="F68:F69"/>
    <mergeCell ref="D70:D71"/>
    <mergeCell ref="F70:F71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 G49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 E44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88:E110 E126:E148 E152:E174 E178:E20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9 G7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85 G204:G206">
      <formula1>900</formula1>
    </dataValidation>
    <dataValidation type="decimal" allowBlank="1" showErrorMessage="1" errorTitle="Ошибка" error="Допускается ввод только действительных чисел!" sqref="G77:G78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73 E74:E75">
      <formula1>900</formula1>
    </dataValidation>
    <dataValidation type="decimal" allowBlank="1" showErrorMessage="1" errorTitle="Ошибка" error="Допускается ввод только действительных чисел!" sqref="G80:G84 G202:G203 G119:G124 G150 G176 G17 G112 G86 G88:G11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207 G33 F8 G37 F40 F46">
      <formula1>900</formula1>
    </dataValidation>
    <dataValidation type="decimal" allowBlank="1" showErrorMessage="1" errorTitle="Ошибка" error="Допускается ввод только неотрицательных чисел!" sqref="G29 G70 G72 G79 G2 G34:G36 G51:G68 G31 G8:G10 G4 G13 G113:G118 G15 G74:G75 G126:G148 G152:G174 G178:G200 G40:G42 G46:G48">
      <formula1>0</formula1>
      <formula2>9.99999999999999E+23</formula2>
    </dataValidation>
  </dataValidations>
  <hyperlinks>
    <hyperlink ref="G85" location="'Форма 4.3.1'!$G$73" tooltip="Кликните по гиперссылке, чтобы перейти по гиперссылке или отредактировать её" display="https://portal.eias.ru/Portal/DownloadPage.aspx?type=12&amp;guid=21fbff69-fcc6-42a3-9d92-7ef5ecec1e29"/>
  </hyperlinks>
  <printOptions horizontalCentered="1" verticalCentered="1"/>
  <pageMargins left="0" right="0" top="0" bottom="0" header="0" footer="0.78740157480314965"/>
  <pageSetup paperSize="9" scale="58" fitToHeight="4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1">
    <pageSetUpPr fitToPage="1"/>
  </sheetPr>
  <dimension ref="A1:AC281"/>
  <sheetViews>
    <sheetView showGridLines="0" view="pageBreakPreview" topLeftCell="C26" zoomScale="112" zoomScaleNormal="100" zoomScaleSheetLayoutView="112" workbookViewId="0">
      <selection activeCell="G30" sqref="G30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33.5703125" style="15" customWidth="1"/>
    <col min="8" max="8" width="55.285156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1"/>
      <c r="C1" s="3"/>
      <c r="G1" s="2">
        <v>4</v>
      </c>
      <c r="K1" s="4"/>
      <c r="P1" s="4"/>
    </row>
    <row r="2" spans="1:29" s="2" customFormat="1" ht="33.75" hidden="1" x14ac:dyDescent="0.25">
      <c r="A2" s="1"/>
      <c r="C2" s="5"/>
      <c r="D2" s="6"/>
      <c r="E2" s="7"/>
      <c r="F2" s="8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33.75" hidden="1" x14ac:dyDescent="0.25">
      <c r="C4" s="16"/>
      <c r="D4" s="17"/>
      <c r="E4" s="7"/>
      <c r="F4" s="8" t="s">
        <v>2</v>
      </c>
      <c r="G4" s="18"/>
      <c r="H4" s="19" t="s">
        <v>3</v>
      </c>
      <c r="I4" s="11"/>
    </row>
    <row r="5" spans="1:29" ht="10.5" hidden="1" customHeight="1" x14ac:dyDescent="0.25"/>
    <row r="6" spans="1:29" ht="45" hidden="1" x14ac:dyDescent="0.25">
      <c r="A6" s="106"/>
      <c r="B6" s="4" t="s">
        <v>4</v>
      </c>
      <c r="C6" s="16"/>
      <c r="D6" s="21">
        <f>A6</f>
        <v>0</v>
      </c>
      <c r="E6" s="22"/>
      <c r="F6" s="8" t="s">
        <v>5</v>
      </c>
      <c r="G6" s="8" t="s">
        <v>5</v>
      </c>
      <c r="H6" s="19" t="s">
        <v>6</v>
      </c>
      <c r="I6" s="11"/>
    </row>
    <row r="7" spans="1:29" s="2" customFormat="1" ht="11.25" hidden="1" x14ac:dyDescent="0.25">
      <c r="A7" s="106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45" hidden="1" x14ac:dyDescent="0.25">
      <c r="A8" s="106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06"/>
      <c r="C9" s="16"/>
      <c r="D9" s="21" t="str">
        <f>A6&amp;".2"</f>
        <v>.2</v>
      </c>
      <c r="E9" s="28" t="s">
        <v>10</v>
      </c>
      <c r="F9" s="8" t="s">
        <v>0</v>
      </c>
      <c r="G9" s="9"/>
      <c r="H9" s="19"/>
      <c r="I9" s="11"/>
    </row>
    <row r="10" spans="1:29" ht="18.75" hidden="1" x14ac:dyDescent="0.25">
      <c r="A10" s="106"/>
      <c r="C10" s="16"/>
      <c r="D10" s="21" t="str">
        <f>A6&amp;".3"</f>
        <v>.3</v>
      </c>
      <c r="E10" s="28" t="s">
        <v>11</v>
      </c>
      <c r="F10" s="8" t="s">
        <v>0</v>
      </c>
      <c r="G10" s="9"/>
      <c r="H10" s="19"/>
      <c r="I10" s="11"/>
    </row>
    <row r="11" spans="1:29" ht="18.75" hidden="1" x14ac:dyDescent="0.25">
      <c r="A11" s="106"/>
      <c r="C11" s="16"/>
      <c r="D11" s="21" t="str">
        <f>A6&amp;".4"</f>
        <v>.4</v>
      </c>
      <c r="E11" s="28" t="s">
        <v>12</v>
      </c>
      <c r="F11" s="8" t="s">
        <v>5</v>
      </c>
      <c r="G11" s="30"/>
      <c r="H11" s="19"/>
      <c r="I11" s="11"/>
    </row>
    <row r="12" spans="1:29" ht="10.5" hidden="1" customHeight="1" x14ac:dyDescent="0.25"/>
    <row r="13" spans="1:29" ht="33.75" hidden="1" x14ac:dyDescent="0.25">
      <c r="C13" s="16"/>
      <c r="D13" s="17"/>
      <c r="E13" s="7"/>
      <c r="F13" s="8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33.75" hidden="1" x14ac:dyDescent="0.25">
      <c r="C15" s="16"/>
      <c r="D15" s="17"/>
      <c r="E15" s="7"/>
      <c r="F15" s="8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22.5" hidden="1" x14ac:dyDescent="0.25">
      <c r="C17" s="16"/>
      <c r="D17" s="17"/>
      <c r="E17" s="7"/>
      <c r="F17" s="8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1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15" t="s">
        <v>18</v>
      </c>
      <c r="E21" s="116"/>
      <c r="F21" s="117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18" t="s">
        <v>19</v>
      </c>
      <c r="E24" s="118"/>
      <c r="F24" s="118"/>
      <c r="G24" s="118"/>
      <c r="H24" s="118" t="s">
        <v>20</v>
      </c>
    </row>
    <row r="25" spans="1:24" ht="141" customHeight="1" x14ac:dyDescent="0.25">
      <c r="D25" s="118" t="s">
        <v>21</v>
      </c>
      <c r="E25" s="119" t="s">
        <v>22</v>
      </c>
      <c r="F25" s="119" t="s">
        <v>23</v>
      </c>
      <c r="G25" s="36" t="s">
        <v>24</v>
      </c>
      <c r="H25" s="118"/>
    </row>
    <row r="26" spans="1:24" ht="21" customHeight="1" x14ac:dyDescent="0.25">
      <c r="D26" s="118"/>
      <c r="E26" s="119"/>
      <c r="F26" s="119"/>
      <c r="G26" s="37" t="s">
        <v>25</v>
      </c>
      <c r="H26" s="118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64.5" customHeight="1" x14ac:dyDescent="0.25">
      <c r="C28" s="16"/>
      <c r="D28" s="17" t="s">
        <v>26</v>
      </c>
      <c r="E28" s="40" t="s">
        <v>29</v>
      </c>
      <c r="F28" s="8" t="s">
        <v>5</v>
      </c>
      <c r="G28" s="41" t="str">
        <f>IF(buhg_flag="да",IF(dateBuhg="","Не указана",dateBuhg),"Не осуществлялась")</f>
        <v>30.03.2021</v>
      </c>
      <c r="H28" s="19" t="s">
        <v>30</v>
      </c>
      <c r="I28" s="11"/>
    </row>
    <row r="29" spans="1:24" ht="33" customHeight="1" x14ac:dyDescent="0.25">
      <c r="C29" s="16"/>
      <c r="D29" s="17" t="s">
        <v>27</v>
      </c>
      <c r="E29" s="40" t="s">
        <v>31</v>
      </c>
      <c r="F29" s="8" t="s">
        <v>0</v>
      </c>
      <c r="G29" s="42">
        <v>2551.63</v>
      </c>
      <c r="H29" s="19" t="s">
        <v>32</v>
      </c>
      <c r="I29" s="11"/>
    </row>
    <row r="30" spans="1:24" ht="29.25" customHeight="1" x14ac:dyDescent="0.25">
      <c r="C30" s="16"/>
      <c r="D30" s="17" t="s">
        <v>28</v>
      </c>
      <c r="E30" s="40" t="s">
        <v>33</v>
      </c>
      <c r="F30" s="8" t="s">
        <v>0</v>
      </c>
      <c r="G30" s="43">
        <f>SUM(G31:G32,G45,G48:G56,G59,G62,G66)</f>
        <v>13616.922678964755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8" t="s">
        <v>0</v>
      </c>
      <c r="G31" s="42">
        <v>0</v>
      </c>
      <c r="H31" s="19"/>
      <c r="I31" s="11"/>
    </row>
    <row r="32" spans="1:24" ht="30.75" customHeight="1" x14ac:dyDescent="0.25">
      <c r="C32" s="16"/>
      <c r="D32" s="17" t="s">
        <v>37</v>
      </c>
      <c r="E32" s="44" t="s">
        <v>38</v>
      </c>
      <c r="F32" s="8" t="s">
        <v>0</v>
      </c>
      <c r="G32" s="43">
        <f>SUMIF($E33:$E44,$E7,G33:G44)</f>
        <v>6789.3505276800006</v>
      </c>
      <c r="H32" s="19" t="s">
        <v>39</v>
      </c>
      <c r="I32" s="11"/>
    </row>
    <row r="33" spans="1:29" s="53" customFormat="1" ht="5.25" hidden="1" x14ac:dyDescent="0.25">
      <c r="A33" s="105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05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05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05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05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32.25" customHeight="1" x14ac:dyDescent="0.25">
      <c r="A38" s="106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8" t="s">
        <v>5</v>
      </c>
      <c r="G38" s="8" t="s">
        <v>5</v>
      </c>
      <c r="H38" s="19" t="s">
        <v>6</v>
      </c>
      <c r="I38" s="11"/>
    </row>
    <row r="39" spans="1:29" s="2" customFormat="1" ht="11.25" hidden="1" x14ac:dyDescent="0.25">
      <c r="A39" s="106"/>
      <c r="C39" s="23" t="s">
        <v>44</v>
      </c>
      <c r="D39" s="24"/>
      <c r="E39" s="25" t="s">
        <v>7</v>
      </c>
      <c r="F39" s="26"/>
      <c r="G39" s="26">
        <f>G40*G41+G42</f>
        <v>6789.3505276800006</v>
      </c>
      <c r="H39" s="27"/>
      <c r="I39" s="4"/>
      <c r="K39" s="4"/>
      <c r="P39" s="4"/>
    </row>
    <row r="40" spans="1:29" ht="54" customHeight="1" x14ac:dyDescent="0.25">
      <c r="A40" s="106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v>1446.6479999999999</v>
      </c>
      <c r="H40" s="19" t="s">
        <v>9</v>
      </c>
      <c r="I40" s="11"/>
    </row>
    <row r="41" spans="1:29" ht="18.75" x14ac:dyDescent="0.25">
      <c r="A41" s="106"/>
      <c r="C41" s="16" t="s">
        <v>44</v>
      </c>
      <c r="D41" s="21" t="str">
        <f>A38&amp;".2"</f>
        <v>3.2.1.2</v>
      </c>
      <c r="E41" s="28" t="s">
        <v>10</v>
      </c>
      <c r="F41" s="8" t="s">
        <v>0</v>
      </c>
      <c r="G41" s="9">
        <f>4.03188+0.1675</f>
        <v>4.1993800000000006</v>
      </c>
      <c r="H41" s="19"/>
      <c r="I41" s="11"/>
    </row>
    <row r="42" spans="1:29" ht="18.75" x14ac:dyDescent="0.25">
      <c r="A42" s="106"/>
      <c r="C42" s="16" t="s">
        <v>44</v>
      </c>
      <c r="D42" s="21" t="str">
        <f>A38&amp;".3"</f>
        <v>3.2.1.3</v>
      </c>
      <c r="E42" s="28" t="s">
        <v>11</v>
      </c>
      <c r="F42" s="8" t="s">
        <v>0</v>
      </c>
      <c r="G42" s="9">
        <f>0.49378*G40</f>
        <v>714.32584943999996</v>
      </c>
      <c r="H42" s="19"/>
      <c r="I42" s="11"/>
    </row>
    <row r="43" spans="1:29" ht="18.75" x14ac:dyDescent="0.25">
      <c r="A43" s="106"/>
      <c r="C43" s="16" t="s">
        <v>44</v>
      </c>
      <c r="D43" s="21" t="str">
        <f>A38&amp;".4"</f>
        <v>3.2.1.4</v>
      </c>
      <c r="E43" s="28" t="s">
        <v>12</v>
      </c>
      <c r="F43" s="8" t="s">
        <v>5</v>
      </c>
      <c r="G43" s="30" t="s">
        <v>46</v>
      </c>
      <c r="H43" s="19"/>
      <c r="I43" s="11"/>
    </row>
    <row r="44" spans="1:29" s="2" customFormat="1" ht="18" customHeight="1" x14ac:dyDescent="0.25">
      <c r="A44" s="1"/>
      <c r="C44" s="58"/>
      <c r="D44" s="59"/>
      <c r="E44" s="60" t="s">
        <v>47</v>
      </c>
      <c r="F44" s="61"/>
      <c r="G44" s="62"/>
      <c r="H44" s="63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1"/>
      <c r="C45" s="64"/>
      <c r="D45" s="17" t="s">
        <v>48</v>
      </c>
      <c r="E45" s="44" t="s">
        <v>49</v>
      </c>
      <c r="F45" s="8" t="s">
        <v>0</v>
      </c>
      <c r="G45" s="65">
        <f>1892.10716+9.48464</f>
        <v>1901.5917999999999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 x14ac:dyDescent="0.25">
      <c r="A46" s="1"/>
      <c r="C46" s="66"/>
      <c r="D46" s="17" t="s">
        <v>50</v>
      </c>
      <c r="E46" s="67" t="s">
        <v>51</v>
      </c>
      <c r="F46" s="8" t="s">
        <v>52</v>
      </c>
      <c r="G46" s="65">
        <f>G45/G47</f>
        <v>5.1878899459808903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 x14ac:dyDescent="0.25">
      <c r="A47" s="1"/>
      <c r="C47" s="16"/>
      <c r="D47" s="17" t="s">
        <v>53</v>
      </c>
      <c r="E47" s="67" t="s">
        <v>54</v>
      </c>
      <c r="F47" s="8" t="s">
        <v>55</v>
      </c>
      <c r="G47" s="65">
        <f>364.97315+1.57121</f>
        <v>366.54435999999998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1"/>
      <c r="C48" s="16"/>
      <c r="D48" s="17" t="s">
        <v>56</v>
      </c>
      <c r="E48" s="44" t="s">
        <v>57</v>
      </c>
      <c r="F48" s="8" t="s">
        <v>0</v>
      </c>
      <c r="G48" s="65">
        <f>60.208+50.353</f>
        <v>110.56100000000001</v>
      </c>
      <c r="H48" s="19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1"/>
      <c r="C49" s="16"/>
      <c r="D49" s="17" t="s">
        <v>58</v>
      </c>
      <c r="E49" s="44" t="s">
        <v>59</v>
      </c>
      <c r="F49" s="8" t="s">
        <v>0</v>
      </c>
      <c r="G49" s="65">
        <v>27.183140000000002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1"/>
      <c r="C50" s="66"/>
      <c r="D50" s="17" t="s">
        <v>60</v>
      </c>
      <c r="E50" s="44" t="s">
        <v>61</v>
      </c>
      <c r="F50" s="8" t="s">
        <v>0</v>
      </c>
      <c r="G50" s="65">
        <f>3046.1924-G52</f>
        <v>2303.3269999999998</v>
      </c>
      <c r="H50" s="19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1"/>
      <c r="C51" s="16"/>
      <c r="D51" s="17" t="s">
        <v>62</v>
      </c>
      <c r="E51" s="44" t="s">
        <v>63</v>
      </c>
      <c r="F51" s="8" t="s">
        <v>0</v>
      </c>
      <c r="G51" s="65">
        <f>G50*0.301864015971137</f>
        <v>695.29153831475094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1"/>
      <c r="C52" s="66"/>
      <c r="D52" s="17" t="s">
        <v>64</v>
      </c>
      <c r="E52" s="44" t="s">
        <v>65</v>
      </c>
      <c r="F52" s="8" t="s">
        <v>0</v>
      </c>
      <c r="G52" s="65">
        <v>742.86540000000002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1"/>
      <c r="C53" s="16"/>
      <c r="D53" s="17" t="s">
        <v>66</v>
      </c>
      <c r="E53" s="44" t="s">
        <v>67</v>
      </c>
      <c r="F53" s="8" t="s">
        <v>0</v>
      </c>
      <c r="G53" s="65">
        <f>G52*0.301864015971137</f>
        <v>224.24433297000508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1"/>
      <c r="C54" s="16"/>
      <c r="D54" s="17" t="s">
        <v>68</v>
      </c>
      <c r="E54" s="44" t="s">
        <v>69</v>
      </c>
      <c r="F54" s="8" t="s">
        <v>0</v>
      </c>
      <c r="G54" s="65">
        <v>59.633600000000001</v>
      </c>
      <c r="H54" s="19"/>
      <c r="I54" s="11"/>
      <c r="K54" s="68"/>
      <c r="L54" s="3"/>
      <c r="M54" s="3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1"/>
      <c r="C55" s="16"/>
      <c r="D55" s="17" t="s">
        <v>70</v>
      </c>
      <c r="E55" s="44" t="s">
        <v>71</v>
      </c>
      <c r="F55" s="8" t="s">
        <v>0</v>
      </c>
      <c r="G55" s="65">
        <v>0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18.75" x14ac:dyDescent="0.25">
      <c r="A56" s="1"/>
      <c r="C56" s="16"/>
      <c r="D56" s="17" t="s">
        <v>72</v>
      </c>
      <c r="E56" s="44" t="s">
        <v>73</v>
      </c>
      <c r="F56" s="8" t="s">
        <v>0</v>
      </c>
      <c r="G56" s="65">
        <v>0</v>
      </c>
      <c r="H56" s="19" t="s">
        <v>74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37.5" customHeight="1" x14ac:dyDescent="0.25">
      <c r="A57" s="1"/>
      <c r="C57" s="16"/>
      <c r="D57" s="17" t="s">
        <v>75</v>
      </c>
      <c r="E57" s="67" t="s">
        <v>76</v>
      </c>
      <c r="F57" s="8" t="s">
        <v>0</v>
      </c>
      <c r="G57" s="65">
        <v>0</v>
      </c>
      <c r="H57" s="19" t="s">
        <v>77</v>
      </c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37.5" customHeight="1" x14ac:dyDescent="0.25">
      <c r="A58" s="1"/>
      <c r="C58" s="16"/>
      <c r="D58" s="17" t="s">
        <v>78</v>
      </c>
      <c r="E58" s="67" t="s">
        <v>79</v>
      </c>
      <c r="F58" s="8" t="s">
        <v>0</v>
      </c>
      <c r="G58" s="65">
        <v>0</v>
      </c>
      <c r="H58" s="19" t="s">
        <v>80</v>
      </c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18.75" x14ac:dyDescent="0.25">
      <c r="A59" s="1"/>
      <c r="C59" s="16"/>
      <c r="D59" s="17" t="s">
        <v>81</v>
      </c>
      <c r="E59" s="44" t="s">
        <v>82</v>
      </c>
      <c r="F59" s="8" t="s">
        <v>0</v>
      </c>
      <c r="G59" s="65">
        <v>0</v>
      </c>
      <c r="H59" s="19" t="s">
        <v>83</v>
      </c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36" customHeight="1" x14ac:dyDescent="0.25">
      <c r="A60" s="1"/>
      <c r="C60" s="16"/>
      <c r="D60" s="17" t="s">
        <v>84</v>
      </c>
      <c r="E60" s="67" t="s">
        <v>76</v>
      </c>
      <c r="F60" s="8" t="s">
        <v>0</v>
      </c>
      <c r="G60" s="65">
        <v>0</v>
      </c>
      <c r="H60" s="19" t="s">
        <v>85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43.5" customHeight="1" x14ac:dyDescent="0.25">
      <c r="A61" s="1"/>
      <c r="C61" s="16"/>
      <c r="D61" s="17" t="s">
        <v>86</v>
      </c>
      <c r="E61" s="67" t="s">
        <v>79</v>
      </c>
      <c r="F61" s="8" t="s">
        <v>0</v>
      </c>
      <c r="G61" s="65">
        <v>0</v>
      </c>
      <c r="H61" s="19" t="s">
        <v>87</v>
      </c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1"/>
      <c r="C62" s="16"/>
      <c r="D62" s="107" t="s">
        <v>88</v>
      </c>
      <c r="E62" s="44" t="s">
        <v>89</v>
      </c>
      <c r="F62" s="109" t="s">
        <v>0</v>
      </c>
      <c r="G62" s="65">
        <f>45.44738+69.37053</f>
        <v>114.81791000000001</v>
      </c>
      <c r="H62" s="19"/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45" x14ac:dyDescent="0.25">
      <c r="A63" s="1"/>
      <c r="C63" s="16"/>
      <c r="D63" s="108"/>
      <c r="E63" s="67" t="s">
        <v>90</v>
      </c>
      <c r="F63" s="110"/>
      <c r="G63" s="69" t="s">
        <v>91</v>
      </c>
      <c r="H63" s="19"/>
      <c r="I63" s="11"/>
      <c r="K63" s="4" t="e">
        <f ca="1">nerr(MATCH("есть",List01_flag_index_1,0))</f>
        <v>#NAME?</v>
      </c>
      <c r="P63" s="4"/>
      <c r="S63" s="12"/>
      <c r="Y63" s="13"/>
      <c r="Z63" s="13"/>
      <c r="AA63" s="13"/>
      <c r="AB63" s="13"/>
      <c r="AC63" s="13"/>
    </row>
    <row r="64" spans="1:29" s="4" customFormat="1" ht="5.25" hidden="1" x14ac:dyDescent="0.25">
      <c r="A64" s="70"/>
      <c r="C64" s="45"/>
      <c r="D64" s="111"/>
      <c r="E64" s="71"/>
      <c r="F64" s="113"/>
      <c r="G64" s="56"/>
      <c r="H64" s="50"/>
      <c r="S64" s="51"/>
      <c r="Y64" s="52"/>
      <c r="Z64" s="52"/>
      <c r="AA64" s="52"/>
      <c r="AB64" s="52"/>
      <c r="AC64" s="52"/>
    </row>
    <row r="65" spans="1:29" s="4" customFormat="1" ht="5.25" hidden="1" x14ac:dyDescent="0.25">
      <c r="A65" s="70"/>
      <c r="C65" s="45"/>
      <c r="D65" s="112"/>
      <c r="E65" s="72"/>
      <c r="F65" s="114"/>
      <c r="G65" s="73" t="s">
        <v>91</v>
      </c>
      <c r="H65" s="50"/>
      <c r="K65" s="4" t="e">
        <f ca="1">nerr(MATCH("есть",List01_flag_index_2,0))</f>
        <v>#NAME?</v>
      </c>
      <c r="S65" s="51"/>
      <c r="Y65" s="52"/>
      <c r="Z65" s="52"/>
      <c r="AA65" s="52"/>
      <c r="AB65" s="52"/>
      <c r="AC65" s="52"/>
    </row>
    <row r="66" spans="1:29" s="2" customFormat="1" ht="33.75" x14ac:dyDescent="0.25">
      <c r="A66" s="1"/>
      <c r="C66" s="16"/>
      <c r="D66" s="74" t="s">
        <v>92</v>
      </c>
      <c r="E66" s="75" t="s">
        <v>93</v>
      </c>
      <c r="F66" s="76" t="s">
        <v>0</v>
      </c>
      <c r="G66" s="77">
        <f>SUM(G67:G70)</f>
        <v>648.05643000000009</v>
      </c>
      <c r="H66" s="19" t="s">
        <v>94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18.75" hidden="1" x14ac:dyDescent="0.25">
      <c r="A67" s="1"/>
      <c r="C67" s="16"/>
      <c r="D67" s="6" t="s">
        <v>95</v>
      </c>
      <c r="E67" s="67"/>
      <c r="F67" s="8"/>
      <c r="G67" s="78"/>
      <c r="H67" s="7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33.75" x14ac:dyDescent="0.25">
      <c r="A68" s="1"/>
      <c r="C68" s="57" t="s">
        <v>42</v>
      </c>
      <c r="D68" s="6" t="s">
        <v>96</v>
      </c>
      <c r="E68" s="80" t="s">
        <v>97</v>
      </c>
      <c r="F68" s="8" t="s">
        <v>0</v>
      </c>
      <c r="G68" s="9">
        <f>32.94851+54.72307+0.01</f>
        <v>87.681580000000011</v>
      </c>
      <c r="H68" s="10" t="s">
        <v>1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33.75" x14ac:dyDescent="0.25">
      <c r="A69" s="1"/>
      <c r="C69" s="57" t="s">
        <v>42</v>
      </c>
      <c r="D69" s="6" t="s">
        <v>98</v>
      </c>
      <c r="E69" s="80" t="s">
        <v>99</v>
      </c>
      <c r="F69" s="8" t="s">
        <v>0</v>
      </c>
      <c r="G69" s="9">
        <f>556.56127+3.80358+0.01</f>
        <v>560.37485000000004</v>
      </c>
      <c r="H69" s="10" t="s">
        <v>1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18.75" x14ac:dyDescent="0.25">
      <c r="A70" s="1"/>
      <c r="C70" s="58"/>
      <c r="D70" s="59"/>
      <c r="E70" s="60" t="s">
        <v>100</v>
      </c>
      <c r="F70" s="61"/>
      <c r="G70" s="62"/>
      <c r="H70" s="63"/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1"/>
      <c r="C71" s="16"/>
      <c r="D71" s="17" t="s">
        <v>101</v>
      </c>
      <c r="E71" s="40" t="s">
        <v>102</v>
      </c>
      <c r="F71" s="8" t="s">
        <v>0</v>
      </c>
      <c r="G71" s="42">
        <f>G29-G30</f>
        <v>-11065.292678964754</v>
      </c>
      <c r="H71" s="19"/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1"/>
      <c r="C72" s="66"/>
      <c r="D72" s="17" t="s">
        <v>103</v>
      </c>
      <c r="E72" s="40" t="s">
        <v>104</v>
      </c>
      <c r="F72" s="8" t="s">
        <v>0</v>
      </c>
      <c r="G72" s="42">
        <v>0</v>
      </c>
      <c r="H72" s="19" t="s">
        <v>105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1"/>
      <c r="C73" s="16"/>
      <c r="D73" s="17" t="s">
        <v>106</v>
      </c>
      <c r="E73" s="44" t="s">
        <v>107</v>
      </c>
      <c r="F73" s="8" t="s">
        <v>0</v>
      </c>
      <c r="G73" s="42">
        <v>0</v>
      </c>
      <c r="H73" s="1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18.75" x14ac:dyDescent="0.25">
      <c r="A74" s="1"/>
      <c r="C74" s="16"/>
      <c r="D74" s="17" t="s">
        <v>108</v>
      </c>
      <c r="E74" s="40" t="s">
        <v>109</v>
      </c>
      <c r="F74" s="8" t="s">
        <v>0</v>
      </c>
      <c r="G74" s="42">
        <v>18.559999999999999</v>
      </c>
      <c r="H74" s="19" t="s">
        <v>110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22.5" x14ac:dyDescent="0.25">
      <c r="A75" s="1"/>
      <c r="C75" s="16"/>
      <c r="D75" s="17" t="s">
        <v>111</v>
      </c>
      <c r="E75" s="44" t="s">
        <v>112</v>
      </c>
      <c r="F75" s="8" t="s">
        <v>0</v>
      </c>
      <c r="G75" s="42">
        <v>18.559999999999999</v>
      </c>
      <c r="H75" s="19" t="s">
        <v>113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22.5" x14ac:dyDescent="0.25">
      <c r="A76" s="1"/>
      <c r="C76" s="16"/>
      <c r="D76" s="17" t="s">
        <v>114</v>
      </c>
      <c r="E76" s="67" t="s">
        <v>115</v>
      </c>
      <c r="F76" s="8" t="s">
        <v>0</v>
      </c>
      <c r="G76" s="42">
        <v>18.559999999999999</v>
      </c>
      <c r="H76" s="19" t="s">
        <v>116</v>
      </c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22.5" x14ac:dyDescent="0.25">
      <c r="A77" s="1"/>
      <c r="C77" s="16"/>
      <c r="D77" s="17" t="s">
        <v>117</v>
      </c>
      <c r="E77" s="67" t="s">
        <v>118</v>
      </c>
      <c r="F77" s="8" t="s">
        <v>0</v>
      </c>
      <c r="G77" s="42">
        <v>0</v>
      </c>
      <c r="H77" s="19" t="s">
        <v>119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1"/>
      <c r="C78" s="16"/>
      <c r="D78" s="17" t="s">
        <v>120</v>
      </c>
      <c r="E78" s="44" t="s">
        <v>121</v>
      </c>
      <c r="F78" s="8" t="s">
        <v>0</v>
      </c>
      <c r="G78" s="42">
        <v>0</v>
      </c>
      <c r="H78" s="19"/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72.75" customHeight="1" x14ac:dyDescent="0.25">
      <c r="A79" s="1"/>
      <c r="C79" s="16"/>
      <c r="D79" s="17" t="s">
        <v>122</v>
      </c>
      <c r="E79" s="40" t="s">
        <v>123</v>
      </c>
      <c r="F79" s="8" t="s">
        <v>124</v>
      </c>
      <c r="G79" s="81" t="s">
        <v>125</v>
      </c>
      <c r="H79" s="19" t="s">
        <v>126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69.75" customHeight="1" x14ac:dyDescent="0.25">
      <c r="A80" s="1"/>
      <c r="C80" s="16"/>
      <c r="D80" s="17" t="s">
        <v>127</v>
      </c>
      <c r="E80" s="40" t="s">
        <v>128</v>
      </c>
      <c r="F80" s="8" t="s">
        <v>16</v>
      </c>
      <c r="G80" s="42">
        <v>89.98</v>
      </c>
      <c r="H80" s="19" t="s">
        <v>129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53" customFormat="1" ht="5.25" hidden="1" x14ac:dyDescent="0.25">
      <c r="A81" s="70"/>
      <c r="B81" s="4"/>
      <c r="C81" s="45"/>
      <c r="D81" s="82" t="s">
        <v>130</v>
      </c>
      <c r="E81" s="83"/>
      <c r="F81" s="84"/>
      <c r="G81" s="85"/>
      <c r="H81" s="86"/>
      <c r="I81" s="4"/>
      <c r="J81" s="4"/>
      <c r="K81" s="4"/>
      <c r="L81" s="4"/>
      <c r="M81" s="4"/>
      <c r="N81" s="4"/>
      <c r="O81" s="4"/>
      <c r="P81" s="4"/>
      <c r="Q81" s="4"/>
      <c r="R81" s="4"/>
      <c r="S81" s="51"/>
      <c r="T81" s="4"/>
      <c r="U81" s="4"/>
      <c r="V81" s="4"/>
      <c r="W81" s="4"/>
      <c r="X81" s="4"/>
      <c r="Y81" s="52"/>
      <c r="Z81" s="52"/>
      <c r="AA81" s="52"/>
      <c r="AB81" s="52"/>
      <c r="AC81" s="52"/>
    </row>
    <row r="82" spans="1:29" ht="33.75" x14ac:dyDescent="0.25">
      <c r="C82" s="58"/>
      <c r="D82" s="59"/>
      <c r="E82" s="87" t="s">
        <v>131</v>
      </c>
      <c r="F82" s="61"/>
      <c r="G82" s="62"/>
      <c r="H82" s="88" t="s">
        <v>132</v>
      </c>
      <c r="I82" s="11"/>
    </row>
    <row r="83" spans="1:29" s="2" customFormat="1" ht="43.5" customHeight="1" x14ac:dyDescent="0.25">
      <c r="A83" s="1"/>
      <c r="C83" s="16"/>
      <c r="D83" s="17" t="s">
        <v>133</v>
      </c>
      <c r="E83" s="44" t="s">
        <v>134</v>
      </c>
      <c r="F83" s="8" t="s">
        <v>16</v>
      </c>
      <c r="G83" s="42">
        <v>4.0693999999999999</v>
      </c>
      <c r="H83" s="19" t="s">
        <v>135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39.75" customHeight="1" x14ac:dyDescent="0.25">
      <c r="A84" s="1"/>
      <c r="C84" s="16"/>
      <c r="D84" s="17" t="s">
        <v>136</v>
      </c>
      <c r="E84" s="44" t="s">
        <v>137</v>
      </c>
      <c r="F84" s="8" t="s">
        <v>138</v>
      </c>
      <c r="G84" s="89">
        <v>10.532</v>
      </c>
      <c r="H84" s="19" t="s">
        <v>139</v>
      </c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36.75" customHeight="1" x14ac:dyDescent="0.25">
      <c r="A85" s="1"/>
      <c r="C85" s="16"/>
      <c r="D85" s="17" t="s">
        <v>140</v>
      </c>
      <c r="E85" s="44" t="s">
        <v>141</v>
      </c>
      <c r="F85" s="8" t="s">
        <v>138</v>
      </c>
      <c r="G85" s="18">
        <v>0</v>
      </c>
      <c r="H85" s="19" t="s">
        <v>142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51.75" customHeight="1" x14ac:dyDescent="0.25">
      <c r="A86" s="1"/>
      <c r="C86" s="16"/>
      <c r="D86" s="17" t="s">
        <v>143</v>
      </c>
      <c r="E86" s="44" t="s">
        <v>144</v>
      </c>
      <c r="F86" s="8" t="s">
        <v>138</v>
      </c>
      <c r="G86" s="89">
        <v>10.112</v>
      </c>
      <c r="H86" s="19" t="s">
        <v>145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2" customFormat="1" ht="18.75" x14ac:dyDescent="0.25">
      <c r="A87" s="1"/>
      <c r="C87" s="16"/>
      <c r="D87" s="17" t="s">
        <v>146</v>
      </c>
      <c r="E87" s="67" t="s">
        <v>147</v>
      </c>
      <c r="F87" s="8" t="s">
        <v>138</v>
      </c>
      <c r="G87" s="89">
        <v>9.69</v>
      </c>
      <c r="H87" s="19"/>
      <c r="I87" s="11"/>
      <c r="K87" s="4"/>
      <c r="P87" s="4"/>
      <c r="S87" s="12"/>
      <c r="Y87" s="13"/>
      <c r="Z87" s="13"/>
      <c r="AA87" s="13"/>
      <c r="AB87" s="13"/>
      <c r="AC87" s="13"/>
    </row>
    <row r="88" spans="1:29" s="2" customFormat="1" ht="45" x14ac:dyDescent="0.25">
      <c r="A88" s="1"/>
      <c r="C88" s="16"/>
      <c r="D88" s="17" t="s">
        <v>148</v>
      </c>
      <c r="E88" s="28" t="s">
        <v>149</v>
      </c>
      <c r="F88" s="8" t="s">
        <v>138</v>
      </c>
      <c r="G88" s="89">
        <v>0</v>
      </c>
      <c r="H88" s="19"/>
      <c r="I88" s="11"/>
      <c r="K88" s="4"/>
      <c r="P88" s="4"/>
      <c r="S88" s="12"/>
      <c r="Y88" s="13"/>
      <c r="Z88" s="13"/>
      <c r="AA88" s="13"/>
      <c r="AB88" s="13"/>
      <c r="AC88" s="13"/>
    </row>
    <row r="89" spans="1:29" s="2" customFormat="1" ht="22.5" x14ac:dyDescent="0.25">
      <c r="A89" s="1"/>
      <c r="C89" s="16"/>
      <c r="D89" s="17" t="s">
        <v>150</v>
      </c>
      <c r="E89" s="44" t="s">
        <v>151</v>
      </c>
      <c r="F89" s="8" t="s">
        <v>138</v>
      </c>
      <c r="G89" s="89">
        <f>G86-G87</f>
        <v>0.4220000000000006</v>
      </c>
      <c r="H89" s="19"/>
      <c r="I89" s="11"/>
      <c r="K89" s="4"/>
      <c r="P89" s="4"/>
      <c r="S89" s="12"/>
      <c r="Y89" s="13"/>
      <c r="Z89" s="13"/>
      <c r="AA89" s="13"/>
      <c r="AB89" s="13"/>
      <c r="AC89" s="13"/>
    </row>
    <row r="90" spans="1:29" s="2" customFormat="1" ht="22.5" x14ac:dyDescent="0.25">
      <c r="A90" s="1"/>
      <c r="C90" s="16"/>
      <c r="D90" s="17" t="s">
        <v>152</v>
      </c>
      <c r="E90" s="40" t="s">
        <v>153</v>
      </c>
      <c r="F90" s="8" t="s">
        <v>154</v>
      </c>
      <c r="G90" s="42">
        <v>0</v>
      </c>
      <c r="H90" s="19"/>
      <c r="I90" s="11"/>
      <c r="K90" s="4"/>
      <c r="P90" s="4"/>
      <c r="S90" s="12"/>
      <c r="Y90" s="13"/>
      <c r="Z90" s="13"/>
      <c r="AA90" s="13"/>
      <c r="AB90" s="13"/>
      <c r="AC90" s="13"/>
    </row>
    <row r="91" spans="1:29" s="2" customFormat="1" ht="22.5" x14ac:dyDescent="0.25">
      <c r="A91" s="1"/>
      <c r="C91" s="16"/>
      <c r="D91" s="17" t="s">
        <v>155</v>
      </c>
      <c r="E91" s="40" t="s">
        <v>156</v>
      </c>
      <c r="F91" s="8" t="s">
        <v>157</v>
      </c>
      <c r="G91" s="42">
        <v>0</v>
      </c>
      <c r="H91" s="19"/>
      <c r="I91" s="11"/>
      <c r="K91" s="4"/>
      <c r="P91" s="4"/>
      <c r="S91" s="12"/>
      <c r="Y91" s="13"/>
      <c r="Z91" s="13"/>
      <c r="AA91" s="13"/>
      <c r="AB91" s="13"/>
      <c r="AC91" s="13"/>
    </row>
    <row r="92" spans="1:29" s="2" customFormat="1" ht="33.75" customHeight="1" x14ac:dyDescent="0.25">
      <c r="A92" s="1"/>
      <c r="C92" s="16"/>
      <c r="D92" s="17" t="s">
        <v>158</v>
      </c>
      <c r="E92" s="44" t="s">
        <v>159</v>
      </c>
      <c r="F92" s="8" t="s">
        <v>157</v>
      </c>
      <c r="G92" s="42">
        <v>0</v>
      </c>
      <c r="H92" s="19" t="s">
        <v>160</v>
      </c>
      <c r="I92" s="11"/>
      <c r="K92" s="4"/>
      <c r="P92" s="4"/>
      <c r="S92" s="12"/>
      <c r="Y92" s="13"/>
      <c r="Z92" s="13"/>
      <c r="AA92" s="13"/>
      <c r="AB92" s="13"/>
      <c r="AC92" s="13"/>
    </row>
    <row r="93" spans="1:29" ht="22.5" x14ac:dyDescent="0.25">
      <c r="C93" s="16"/>
      <c r="D93" s="17" t="s">
        <v>161</v>
      </c>
      <c r="E93" s="40" t="s">
        <v>162</v>
      </c>
      <c r="F93" s="8" t="s">
        <v>163</v>
      </c>
      <c r="G93" s="42">
        <f>8.697-1.4901</f>
        <v>7.2068999999999992</v>
      </c>
      <c r="H93" s="19"/>
      <c r="I93" s="11"/>
    </row>
    <row r="94" spans="1:29" ht="22.5" x14ac:dyDescent="0.25">
      <c r="C94" s="16"/>
      <c r="D94" s="17" t="s">
        <v>164</v>
      </c>
      <c r="E94" s="40" t="s">
        <v>165</v>
      </c>
      <c r="F94" s="8" t="s">
        <v>163</v>
      </c>
      <c r="G94" s="42">
        <v>1.4901</v>
      </c>
      <c r="H94" s="19"/>
      <c r="I94" s="11"/>
    </row>
    <row r="95" spans="1:29" ht="56.25" x14ac:dyDescent="0.25">
      <c r="C95" s="16"/>
      <c r="D95" s="17" t="s">
        <v>166</v>
      </c>
      <c r="E95" s="40" t="s">
        <v>167</v>
      </c>
      <c r="F95" s="8" t="s">
        <v>2</v>
      </c>
      <c r="G95" s="89">
        <v>159.32</v>
      </c>
      <c r="H95" s="19" t="s">
        <v>168</v>
      </c>
      <c r="I95" s="11"/>
    </row>
    <row r="96" spans="1:29" s="53" customFormat="1" ht="5.25" hidden="1" x14ac:dyDescent="0.25">
      <c r="A96" s="70"/>
      <c r="B96" s="4"/>
      <c r="C96" s="45"/>
      <c r="D96" s="90" t="s">
        <v>169</v>
      </c>
      <c r="E96" s="91"/>
      <c r="F96" s="84"/>
      <c r="G96" s="85"/>
      <c r="H96" s="86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33.75" x14ac:dyDescent="0.25">
      <c r="C97" s="58"/>
      <c r="D97" s="59"/>
      <c r="E97" s="87" t="s">
        <v>131</v>
      </c>
      <c r="F97" s="61"/>
      <c r="G97" s="62"/>
      <c r="H97" s="88" t="s">
        <v>170</v>
      </c>
      <c r="I97" s="11"/>
    </row>
    <row r="98" spans="1:29" ht="78.75" x14ac:dyDescent="0.25">
      <c r="C98" s="16"/>
      <c r="D98" s="17" t="s">
        <v>171</v>
      </c>
      <c r="E98" s="40" t="s">
        <v>172</v>
      </c>
      <c r="F98" s="8" t="s">
        <v>13</v>
      </c>
      <c r="G98" s="89">
        <v>159.32</v>
      </c>
      <c r="H98" s="19" t="s">
        <v>173</v>
      </c>
      <c r="I98" s="11"/>
    </row>
    <row r="99" spans="1:29" s="53" customFormat="1" ht="5.25" hidden="1" x14ac:dyDescent="0.25">
      <c r="A99" s="70"/>
      <c r="B99" s="4"/>
      <c r="C99" s="45"/>
      <c r="D99" s="82" t="s">
        <v>174</v>
      </c>
      <c r="E99" s="83"/>
      <c r="F99" s="84"/>
      <c r="G99" s="85"/>
      <c r="H99" s="86"/>
      <c r="I99" s="4"/>
      <c r="J99" s="4"/>
      <c r="K99" s="4"/>
      <c r="L99" s="4"/>
      <c r="M99" s="4"/>
      <c r="N99" s="4"/>
      <c r="O99" s="4"/>
      <c r="P99" s="4"/>
      <c r="Q99" s="4"/>
      <c r="R99" s="4"/>
      <c r="S99" s="51"/>
      <c r="T99" s="4"/>
      <c r="U99" s="4"/>
      <c r="V99" s="4"/>
      <c r="W99" s="4"/>
      <c r="X99" s="4"/>
      <c r="Y99" s="52"/>
      <c r="Z99" s="52"/>
      <c r="AA99" s="52"/>
      <c r="AB99" s="52"/>
      <c r="AC99" s="52"/>
    </row>
    <row r="100" spans="1:29" ht="33.75" x14ac:dyDescent="0.25">
      <c r="C100" s="58"/>
      <c r="D100" s="59"/>
      <c r="E100" s="87" t="s">
        <v>131</v>
      </c>
      <c r="F100" s="61"/>
      <c r="G100" s="62"/>
      <c r="H100" s="88" t="s">
        <v>175</v>
      </c>
      <c r="I100" s="11"/>
    </row>
    <row r="101" spans="1:29" ht="45" x14ac:dyDescent="0.25">
      <c r="C101" s="16"/>
      <c r="D101" s="17" t="s">
        <v>176</v>
      </c>
      <c r="E101" s="40" t="s">
        <v>177</v>
      </c>
      <c r="F101" s="8" t="s">
        <v>13</v>
      </c>
      <c r="G101" s="89">
        <v>159.32</v>
      </c>
      <c r="H101" s="19" t="s">
        <v>178</v>
      </c>
      <c r="I101" s="11"/>
    </row>
    <row r="102" spans="1:29" s="53" customFormat="1" ht="5.25" hidden="1" x14ac:dyDescent="0.25">
      <c r="A102" s="70"/>
      <c r="B102" s="4"/>
      <c r="C102" s="45"/>
      <c r="D102" s="82" t="s">
        <v>179</v>
      </c>
      <c r="E102" s="83"/>
      <c r="F102" s="84"/>
      <c r="G102" s="85"/>
      <c r="H102" s="86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1"/>
      <c r="T102" s="4"/>
      <c r="U102" s="4"/>
      <c r="V102" s="4"/>
      <c r="W102" s="4"/>
      <c r="X102" s="4"/>
      <c r="Y102" s="52"/>
      <c r="Z102" s="52"/>
      <c r="AA102" s="52"/>
      <c r="AB102" s="52"/>
      <c r="AC102" s="52"/>
    </row>
    <row r="103" spans="1:29" ht="33.75" x14ac:dyDescent="0.25">
      <c r="C103" s="58"/>
      <c r="D103" s="59"/>
      <c r="E103" s="87" t="s">
        <v>131</v>
      </c>
      <c r="F103" s="61"/>
      <c r="G103" s="62"/>
      <c r="H103" s="88" t="s">
        <v>180</v>
      </c>
      <c r="I103" s="11"/>
    </row>
    <row r="104" spans="1:29" ht="33.75" x14ac:dyDescent="0.25">
      <c r="C104" s="16"/>
      <c r="D104" s="17" t="s">
        <v>181</v>
      </c>
      <c r="E104" s="40" t="s">
        <v>182</v>
      </c>
      <c r="F104" s="8" t="s">
        <v>183</v>
      </c>
      <c r="G104" s="42">
        <f>364.973/10112</f>
        <v>3.6093057753164556E-2</v>
      </c>
      <c r="H104" s="19" t="s">
        <v>184</v>
      </c>
      <c r="I104" s="11"/>
    </row>
    <row r="105" spans="1:29" ht="33.75" x14ac:dyDescent="0.25">
      <c r="C105" s="16"/>
      <c r="D105" s="17" t="s">
        <v>185</v>
      </c>
      <c r="E105" s="40" t="s">
        <v>186</v>
      </c>
      <c r="F105" s="8" t="s">
        <v>187</v>
      </c>
      <c r="G105" s="42">
        <f>10907/10112</f>
        <v>1.0786194620253164</v>
      </c>
      <c r="H105" s="19" t="s">
        <v>184</v>
      </c>
      <c r="I105" s="11"/>
    </row>
    <row r="106" spans="1:29" ht="67.5" x14ac:dyDescent="0.25">
      <c r="C106" s="16"/>
      <c r="D106" s="17" t="s">
        <v>188</v>
      </c>
      <c r="E106" s="40" t="s">
        <v>189</v>
      </c>
      <c r="F106" s="8" t="s">
        <v>124</v>
      </c>
      <c r="G106" s="92"/>
      <c r="H106" s="19" t="s">
        <v>190</v>
      </c>
      <c r="I106" s="11"/>
    </row>
    <row r="107" spans="1:29" ht="22.5" x14ac:dyDescent="0.25">
      <c r="C107" s="16"/>
      <c r="D107" s="17" t="s">
        <v>191</v>
      </c>
      <c r="E107" s="44" t="s">
        <v>192</v>
      </c>
      <c r="F107" s="8" t="s">
        <v>124</v>
      </c>
      <c r="G107" s="92"/>
      <c r="H107" s="19" t="s">
        <v>190</v>
      </c>
      <c r="I107" s="11"/>
    </row>
    <row r="108" spans="1:29" ht="22.5" x14ac:dyDescent="0.25">
      <c r="C108" s="16"/>
      <c r="D108" s="17" t="s">
        <v>193</v>
      </c>
      <c r="E108" s="44" t="s">
        <v>194</v>
      </c>
      <c r="F108" s="8" t="s">
        <v>124</v>
      </c>
      <c r="G108" s="92"/>
      <c r="H108" s="19" t="s">
        <v>190</v>
      </c>
      <c r="I108" s="11"/>
    </row>
    <row r="109" spans="1:29" s="53" customFormat="1" ht="5.25" hidden="1" x14ac:dyDescent="0.25">
      <c r="A109" s="70"/>
      <c r="B109" s="4"/>
      <c r="C109" s="45"/>
      <c r="D109" s="93"/>
      <c r="E109" s="94"/>
      <c r="F109" s="95"/>
      <c r="G109" s="96"/>
      <c r="H109" s="96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1"/>
      <c r="T109" s="4"/>
      <c r="U109" s="4"/>
      <c r="V109" s="4"/>
      <c r="W109" s="4"/>
      <c r="X109" s="4"/>
      <c r="Y109" s="52"/>
      <c r="Z109" s="52"/>
      <c r="AA109" s="52"/>
      <c r="AB109" s="52"/>
      <c r="AC109" s="52"/>
    </row>
    <row r="110" spans="1:29" ht="10.5" customHeight="1" x14ac:dyDescent="0.25">
      <c r="C110" s="16"/>
    </row>
    <row r="111" spans="1:29" ht="12.75" x14ac:dyDescent="0.25">
      <c r="C111" s="16"/>
      <c r="D111" s="97">
        <v>1</v>
      </c>
      <c r="E111" s="104" t="s">
        <v>195</v>
      </c>
      <c r="F111" s="104"/>
      <c r="G111" s="104"/>
      <c r="H111" s="98"/>
    </row>
    <row r="112" spans="1:29" s="53" customFormat="1" ht="11.25" x14ac:dyDescent="0.25">
      <c r="A112" s="70"/>
      <c r="B112" s="4"/>
      <c r="C112" s="99"/>
      <c r="E112" s="100" t="s">
        <v>196</v>
      </c>
      <c r="F112" s="15"/>
      <c r="G112" s="1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3" customHeight="1" x14ac:dyDescent="0.25">
      <c r="A113" s="70"/>
      <c r="B113" s="4"/>
      <c r="C113" s="99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hidden="1" customHeight="1" x14ac:dyDescent="0.25">
      <c r="A114" s="70"/>
      <c r="B114" s="4"/>
      <c r="C114" s="99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hidden="1" customHeight="1" x14ac:dyDescent="0.25">
      <c r="A115" s="70"/>
      <c r="B115" s="4"/>
      <c r="C115" s="99"/>
      <c r="G115" s="52" t="str">
        <f>IF(G29-G30 &lt;&gt;G71,"WARNING","")</f>
        <v/>
      </c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70"/>
      <c r="B116" s="4"/>
      <c r="C116" s="99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70"/>
      <c r="B117" s="4"/>
      <c r="C117" s="99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70"/>
      <c r="B118" s="4"/>
      <c r="C118" s="99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70"/>
      <c r="B119" s="4"/>
      <c r="C119" s="99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70"/>
      <c r="B120" s="4"/>
      <c r="C120" s="99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70"/>
      <c r="B121" s="4"/>
      <c r="C121" s="99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70"/>
      <c r="B122" s="4"/>
      <c r="C122" s="99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70"/>
      <c r="B123" s="4"/>
      <c r="C123" s="99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70"/>
      <c r="B124" s="4"/>
      <c r="C124" s="99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99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99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99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99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99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99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99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99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99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99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99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99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99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99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99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99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99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99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99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99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99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99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99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99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99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99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99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99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99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99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99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99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99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99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99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99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99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99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99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99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99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99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99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99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99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99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99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99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99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99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99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99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99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99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99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99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99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99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99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99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99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99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99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99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99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99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99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99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99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99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99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99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99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99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99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99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99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99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99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99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99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99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99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99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99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99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99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99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99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99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99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99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99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99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99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99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99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99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99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99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99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99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99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99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99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99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99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99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99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99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99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99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99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99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99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99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99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99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99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99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99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99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99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99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99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99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99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99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99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99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99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99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99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99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99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99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99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99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99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99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99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99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99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spans="1:29" ht="10.5" customHeight="1" x14ac:dyDescent="0.25">
      <c r="A276" s="15"/>
      <c r="B276" s="15"/>
      <c r="C276" s="15"/>
      <c r="I276" s="15"/>
      <c r="J276" s="15"/>
      <c r="L276" s="15"/>
      <c r="M276" s="15"/>
      <c r="N276" s="15"/>
      <c r="O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spans="1:29" ht="10.5" customHeight="1" x14ac:dyDescent="0.25">
      <c r="A277" s="15"/>
      <c r="B277" s="15"/>
      <c r="C277" s="15"/>
      <c r="I277" s="15"/>
      <c r="J277" s="15"/>
      <c r="L277" s="15"/>
      <c r="M277" s="15"/>
      <c r="N277" s="15"/>
      <c r="O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ht="10.5" customHeight="1" x14ac:dyDescent="0.25">
      <c r="A278" s="15"/>
      <c r="B278" s="15"/>
      <c r="C278" s="15"/>
      <c r="I278" s="15"/>
      <c r="J278" s="15"/>
      <c r="L278" s="15"/>
      <c r="M278" s="15"/>
      <c r="N278" s="15"/>
      <c r="O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spans="1:29" ht="10.5" customHeight="1" x14ac:dyDescent="0.25">
      <c r="A279" s="15"/>
      <c r="B279" s="15"/>
      <c r="C279" s="15"/>
      <c r="I279" s="15"/>
      <c r="J279" s="15"/>
      <c r="L279" s="15"/>
      <c r="M279" s="15"/>
      <c r="N279" s="15"/>
      <c r="O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0.5" customHeight="1" x14ac:dyDescent="0.25">
      <c r="A280" s="15"/>
      <c r="B280" s="15"/>
      <c r="C280" s="15"/>
      <c r="I280" s="15"/>
      <c r="J280" s="15"/>
      <c r="L280" s="15"/>
      <c r="M280" s="15"/>
      <c r="N280" s="15"/>
      <c r="O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ht="10.5" customHeight="1" x14ac:dyDescent="0.25">
      <c r="A281" s="15"/>
      <c r="B281" s="15"/>
      <c r="C281" s="15"/>
      <c r="I281" s="15"/>
      <c r="J281" s="15"/>
      <c r="L281" s="15"/>
      <c r="M281" s="15"/>
      <c r="N281" s="15"/>
      <c r="O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</sheetData>
  <sheetProtection algorithmName="SHA-512" hashValue="lsSleI36zL0Hku3itByxdQs1P3SqJ2GB+prKtmTnU3KEgoi3auHUZBmAvhP4Lzt5QHJbBqApDI30ThMWMiP6Uw==" saltValue="2P3rC567oxNsU8/IVWv9MA==" spinCount="100000" sheet="1" objects="1" scenarios="1" formatColumns="0" formatRows="0"/>
  <dataConsolidate link="1"/>
  <mergeCells count="14">
    <mergeCell ref="A6:A11"/>
    <mergeCell ref="D21:F21"/>
    <mergeCell ref="D24:G24"/>
    <mergeCell ref="H24:H26"/>
    <mergeCell ref="D25:D26"/>
    <mergeCell ref="E25:E26"/>
    <mergeCell ref="F25:F26"/>
    <mergeCell ref="E111:G111"/>
    <mergeCell ref="A33:A37"/>
    <mergeCell ref="A38:A43"/>
    <mergeCell ref="D62:D63"/>
    <mergeCell ref="F62:F63"/>
    <mergeCell ref="D64:D65"/>
    <mergeCell ref="F64:F65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3 G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9 G106:G108">
      <formula1>900</formula1>
    </dataValidation>
    <dataValidation type="decimal" allowBlank="1" showErrorMessage="1" errorTitle="Ошибка" error="Допускается ввод только действительных чисел!" sqref="G71:G7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 E68:E69">
      <formula1>900</formula1>
    </dataValidation>
    <dataValidation type="decimal" allowBlank="1" showErrorMessage="1" errorTitle="Ошибка" error="Допускается ввод только действительных чисел!" sqref="G74:G78 G104:G105 G90:G95 G98 G101 G17 G83 G8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9 G33 F8 G37 F40">
      <formula1>900</formula1>
    </dataValidation>
    <dataValidation type="decimal" allowBlank="1" showErrorMessage="1" errorTitle="Ошибка" error="Допускается ввод только неотрицательных чисел!" sqref="G29 G64 G66 G73 G2 G34:G36 G45:G62 G31 G8:G10 G4 G13 G84:G89 G15 G40:G42 G68:G69">
      <formula1>0</formula1>
      <formula2>9.99999999999999E+23</formula2>
    </dataValidation>
  </dataValidations>
  <hyperlinks>
    <hyperlink ref="G79" location="'Форма 4.3.1'!$G$79" tooltip="Кликните по гиперссылке, чтобы перейти по гиперссылке или отредактировать её" display="https://portal.eias.ru/Portal/DownloadPage.aspx?type=12&amp;guid=21fbff69-fcc6-42a3-9d92-7ef5ecec1e29"/>
  </hyperlinks>
  <printOptions horizontalCentered="1"/>
  <pageMargins left="0.59055118110236227" right="0.39370078740157483" top="0.39370078740157483" bottom="0.39370078740157483" header="0" footer="0.78740157480314965"/>
  <pageSetup paperSize="9" scale="57" fitToHeight="2" orientation="portrait" blackAndWhite="1" r:id="rId1"/>
  <headerFooter alignWithMargins="0"/>
  <rowBreaks count="1" manualBreakCount="1">
    <brk id="67" min="3" max="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C281"/>
  <sheetViews>
    <sheetView showGridLines="0" topLeftCell="C97" zoomScaleNormal="100" workbookViewId="0">
      <selection activeCell="G113" sqref="G113"/>
    </sheetView>
  </sheetViews>
  <sheetFormatPr defaultRowHeight="10.5" customHeight="1" x14ac:dyDescent="0.25"/>
  <cols>
    <col min="1" max="1" width="19.140625" style="2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31.7109375" style="15" customWidth="1"/>
    <col min="8" max="8" width="52.285156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20"/>
      <c r="C1" s="3"/>
      <c r="G1" s="2">
        <v>4</v>
      </c>
      <c r="K1" s="4"/>
      <c r="P1" s="4"/>
    </row>
    <row r="2" spans="1:29" s="2" customFormat="1" ht="45" hidden="1" x14ac:dyDescent="0.25">
      <c r="A2" s="20"/>
      <c r="C2" s="5"/>
      <c r="D2" s="6"/>
      <c r="E2" s="7"/>
      <c r="F2" s="35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45" hidden="1" x14ac:dyDescent="0.25">
      <c r="C4" s="16"/>
      <c r="D4" s="17"/>
      <c r="E4" s="7"/>
      <c r="F4" s="35" t="s">
        <v>2</v>
      </c>
      <c r="G4" s="18"/>
      <c r="H4" s="19" t="s">
        <v>3</v>
      </c>
      <c r="I4" s="11"/>
    </row>
    <row r="5" spans="1:29" ht="10.5" hidden="1" customHeight="1" x14ac:dyDescent="0.25"/>
    <row r="6" spans="1:29" ht="45" hidden="1" x14ac:dyDescent="0.25">
      <c r="A6" s="106"/>
      <c r="B6" s="4" t="s">
        <v>4</v>
      </c>
      <c r="C6" s="16"/>
      <c r="D6" s="21">
        <f>A6</f>
        <v>0</v>
      </c>
      <c r="E6" s="22"/>
      <c r="F6" s="35" t="s">
        <v>5</v>
      </c>
      <c r="G6" s="35" t="s">
        <v>5</v>
      </c>
      <c r="H6" s="19" t="s">
        <v>6</v>
      </c>
      <c r="I6" s="11"/>
    </row>
    <row r="7" spans="1:29" s="2" customFormat="1" ht="11.25" hidden="1" x14ac:dyDescent="0.25">
      <c r="A7" s="106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45" hidden="1" x14ac:dyDescent="0.25">
      <c r="A8" s="106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06"/>
      <c r="C9" s="16"/>
      <c r="D9" s="21" t="str">
        <f>A6&amp;".2"</f>
        <v>.2</v>
      </c>
      <c r="E9" s="28" t="s">
        <v>10</v>
      </c>
      <c r="F9" s="35" t="s">
        <v>0</v>
      </c>
      <c r="G9" s="9"/>
      <c r="H9" s="19"/>
      <c r="I9" s="11"/>
    </row>
    <row r="10" spans="1:29" ht="18.75" hidden="1" x14ac:dyDescent="0.25">
      <c r="A10" s="106"/>
      <c r="C10" s="16"/>
      <c r="D10" s="21" t="str">
        <f>A6&amp;".3"</f>
        <v>.3</v>
      </c>
      <c r="E10" s="28" t="s">
        <v>11</v>
      </c>
      <c r="F10" s="35" t="s">
        <v>0</v>
      </c>
      <c r="G10" s="9"/>
      <c r="H10" s="19"/>
      <c r="I10" s="11"/>
    </row>
    <row r="11" spans="1:29" ht="18.75" hidden="1" x14ac:dyDescent="0.25">
      <c r="A11" s="106"/>
      <c r="C11" s="16"/>
      <c r="D11" s="21" t="str">
        <f>A6&amp;".4"</f>
        <v>.4</v>
      </c>
      <c r="E11" s="28" t="s">
        <v>12</v>
      </c>
      <c r="F11" s="35" t="s">
        <v>5</v>
      </c>
      <c r="G11" s="30"/>
      <c r="H11" s="19"/>
      <c r="I11" s="11"/>
    </row>
    <row r="12" spans="1:29" ht="10.5" hidden="1" customHeight="1" x14ac:dyDescent="0.25"/>
    <row r="13" spans="1:29" ht="33.75" hidden="1" x14ac:dyDescent="0.25">
      <c r="C13" s="16"/>
      <c r="D13" s="17"/>
      <c r="E13" s="7"/>
      <c r="F13" s="35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45" hidden="1" x14ac:dyDescent="0.25">
      <c r="C15" s="16"/>
      <c r="D15" s="17"/>
      <c r="E15" s="7"/>
      <c r="F15" s="35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22.5" hidden="1" x14ac:dyDescent="0.25">
      <c r="C17" s="16"/>
      <c r="D17" s="17"/>
      <c r="E17" s="7"/>
      <c r="F17" s="35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2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15" t="s">
        <v>18</v>
      </c>
      <c r="E21" s="116"/>
      <c r="F21" s="117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18" t="s">
        <v>19</v>
      </c>
      <c r="E24" s="118"/>
      <c r="F24" s="118"/>
      <c r="G24" s="118"/>
      <c r="H24" s="118" t="s">
        <v>20</v>
      </c>
    </row>
    <row r="25" spans="1:24" ht="139.5" customHeight="1" x14ac:dyDescent="0.25">
      <c r="D25" s="118" t="s">
        <v>21</v>
      </c>
      <c r="E25" s="119" t="s">
        <v>22</v>
      </c>
      <c r="F25" s="119" t="s">
        <v>23</v>
      </c>
      <c r="G25" s="36" t="s">
        <v>317</v>
      </c>
      <c r="H25" s="118"/>
    </row>
    <row r="26" spans="1:24" ht="21" customHeight="1" x14ac:dyDescent="0.25">
      <c r="D26" s="118"/>
      <c r="E26" s="119"/>
      <c r="F26" s="119"/>
      <c r="G26" s="37" t="s">
        <v>25</v>
      </c>
      <c r="H26" s="118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69" customHeight="1" x14ac:dyDescent="0.25">
      <c r="C28" s="16"/>
      <c r="D28" s="17" t="s">
        <v>26</v>
      </c>
      <c r="E28" s="40" t="s">
        <v>29</v>
      </c>
      <c r="F28" s="35" t="s">
        <v>5</v>
      </c>
      <c r="G28" s="41" t="str">
        <f>IF(buhg_flag="да",IF(dateBuhg="","Не указана",dateBuhg),"Не осуществлялась")</f>
        <v>30.03.2021</v>
      </c>
      <c r="H28" s="19" t="s">
        <v>30</v>
      </c>
      <c r="I28" s="11"/>
    </row>
    <row r="29" spans="1:24" ht="46.5" customHeight="1" x14ac:dyDescent="0.25">
      <c r="C29" s="16"/>
      <c r="D29" s="17" t="s">
        <v>27</v>
      </c>
      <c r="E29" s="40" t="s">
        <v>31</v>
      </c>
      <c r="F29" s="35" t="s">
        <v>0</v>
      </c>
      <c r="G29" s="42">
        <v>4139</v>
      </c>
      <c r="H29" s="19" t="s">
        <v>32</v>
      </c>
      <c r="I29" s="11"/>
    </row>
    <row r="30" spans="1:24" ht="36" customHeight="1" x14ac:dyDescent="0.25">
      <c r="C30" s="16"/>
      <c r="D30" s="17" t="s">
        <v>28</v>
      </c>
      <c r="E30" s="40" t="s">
        <v>33</v>
      </c>
      <c r="F30" s="35" t="s">
        <v>0</v>
      </c>
      <c r="G30" s="43">
        <f>SUM(G31:G32,G45,G48:G56,G59,G62,G66)</f>
        <v>5266.4491025060834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35" t="s">
        <v>0</v>
      </c>
      <c r="G31" s="42">
        <v>0</v>
      </c>
      <c r="H31" s="19"/>
      <c r="I31" s="11"/>
    </row>
    <row r="32" spans="1:24" ht="42" customHeight="1" x14ac:dyDescent="0.25">
      <c r="C32" s="16"/>
      <c r="D32" s="17" t="s">
        <v>37</v>
      </c>
      <c r="E32" s="44" t="s">
        <v>38</v>
      </c>
      <c r="F32" s="35" t="s">
        <v>0</v>
      </c>
      <c r="G32" s="43">
        <f>SUMIF($E33:$E44,$E7,G33:G44)</f>
        <v>1194.2307404100002</v>
      </c>
      <c r="H32" s="19" t="s">
        <v>39</v>
      </c>
      <c r="I32" s="11"/>
    </row>
    <row r="33" spans="1:29" s="53" customFormat="1" ht="5.25" hidden="1" x14ac:dyDescent="0.25">
      <c r="A33" s="105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05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05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05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05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ht="53.25" customHeight="1" x14ac:dyDescent="0.25">
      <c r="A38" s="106" t="s">
        <v>41</v>
      </c>
      <c r="B38" s="4" t="s">
        <v>4</v>
      </c>
      <c r="C38" s="57" t="s">
        <v>42</v>
      </c>
      <c r="D38" s="17" t="str">
        <f>A38</f>
        <v>3.2.1</v>
      </c>
      <c r="E38" s="22" t="s">
        <v>43</v>
      </c>
      <c r="F38" s="35" t="s">
        <v>5</v>
      </c>
      <c r="G38" s="35" t="s">
        <v>5</v>
      </c>
      <c r="H38" s="19" t="s">
        <v>6</v>
      </c>
      <c r="I38" s="11"/>
    </row>
    <row r="39" spans="1:29" s="2" customFormat="1" ht="11.25" hidden="1" x14ac:dyDescent="0.25">
      <c r="A39" s="106"/>
      <c r="C39" s="23" t="s">
        <v>44</v>
      </c>
      <c r="D39" s="24"/>
      <c r="E39" s="25" t="s">
        <v>7</v>
      </c>
      <c r="F39" s="26"/>
      <c r="G39" s="26">
        <f>G40*G41+G42</f>
        <v>1194.2307404100002</v>
      </c>
      <c r="H39" s="27"/>
      <c r="I39" s="4"/>
      <c r="K39" s="4"/>
      <c r="P39" s="4"/>
    </row>
    <row r="40" spans="1:29" ht="65.25" customHeight="1" x14ac:dyDescent="0.25">
      <c r="A40" s="106"/>
      <c r="C40" s="16" t="s">
        <v>44</v>
      </c>
      <c r="D40" s="21" t="str">
        <f>A38&amp;".1"</f>
        <v>3.2.1.1</v>
      </c>
      <c r="E40" s="28" t="s">
        <v>8</v>
      </c>
      <c r="F40" s="29" t="s">
        <v>45</v>
      </c>
      <c r="G40" s="9">
        <v>246.44300000000001</v>
      </c>
      <c r="H40" s="19" t="s">
        <v>9</v>
      </c>
      <c r="I40" s="11"/>
    </row>
    <row r="41" spans="1:29" ht="18.75" x14ac:dyDescent="0.25">
      <c r="A41" s="106"/>
      <c r="C41" s="16" t="s">
        <v>44</v>
      </c>
      <c r="D41" s="21" t="str">
        <f>A38&amp;".2"</f>
        <v>3.2.1.2</v>
      </c>
      <c r="E41" s="28" t="s">
        <v>10</v>
      </c>
      <c r="F41" s="35" t="s">
        <v>0</v>
      </c>
      <c r="G41" s="9">
        <f>4.15935+0.16994</f>
        <v>4.3292900000000003</v>
      </c>
      <c r="H41" s="19"/>
      <c r="I41" s="11"/>
    </row>
    <row r="42" spans="1:29" ht="18.75" x14ac:dyDescent="0.25">
      <c r="A42" s="106"/>
      <c r="C42" s="16" t="s">
        <v>44</v>
      </c>
      <c r="D42" s="21" t="str">
        <f>A38&amp;".3"</f>
        <v>3.2.1.3</v>
      </c>
      <c r="E42" s="28" t="s">
        <v>11</v>
      </c>
      <c r="F42" s="35" t="s">
        <v>0</v>
      </c>
      <c r="G42" s="9">
        <f>0.51658*G40</f>
        <v>127.30752494000002</v>
      </c>
      <c r="H42" s="19"/>
      <c r="I42" s="11"/>
    </row>
    <row r="43" spans="1:29" ht="18.75" x14ac:dyDescent="0.25">
      <c r="A43" s="106"/>
      <c r="C43" s="16" t="s">
        <v>44</v>
      </c>
      <c r="D43" s="21" t="str">
        <f>A38&amp;".4"</f>
        <v>3.2.1.4</v>
      </c>
      <c r="E43" s="28" t="s">
        <v>12</v>
      </c>
      <c r="F43" s="35" t="s">
        <v>5</v>
      </c>
      <c r="G43" s="30" t="s">
        <v>318</v>
      </c>
      <c r="H43" s="19"/>
      <c r="I43" s="11"/>
    </row>
    <row r="44" spans="1:29" s="2" customFormat="1" ht="18" customHeight="1" x14ac:dyDescent="0.25">
      <c r="A44" s="20"/>
      <c r="C44" s="58"/>
      <c r="D44" s="59"/>
      <c r="E44" s="60" t="s">
        <v>47</v>
      </c>
      <c r="F44" s="61"/>
      <c r="G44" s="62"/>
      <c r="H44" s="63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20"/>
      <c r="C45" s="64"/>
      <c r="D45" s="17" t="s">
        <v>48</v>
      </c>
      <c r="E45" s="44" t="s">
        <v>49</v>
      </c>
      <c r="F45" s="35" t="s">
        <v>0</v>
      </c>
      <c r="G45" s="42">
        <v>634.48819000000003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18.75" x14ac:dyDescent="0.25">
      <c r="A46" s="20"/>
      <c r="C46" s="66"/>
      <c r="D46" s="17" t="s">
        <v>50</v>
      </c>
      <c r="E46" s="67" t="s">
        <v>51</v>
      </c>
      <c r="F46" s="35" t="s">
        <v>52</v>
      </c>
      <c r="G46" s="42">
        <v>6.0640183982588827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18.75" x14ac:dyDescent="0.25">
      <c r="A47" s="20"/>
      <c r="C47" s="16"/>
      <c r="D47" s="17" t="s">
        <v>53</v>
      </c>
      <c r="E47" s="67" t="s">
        <v>54</v>
      </c>
      <c r="F47" s="35" t="s">
        <v>55</v>
      </c>
      <c r="G47" s="89">
        <v>104.63164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5.5" customHeight="1" x14ac:dyDescent="0.25">
      <c r="A48" s="20"/>
      <c r="C48" s="16"/>
      <c r="D48" s="17" t="s">
        <v>56</v>
      </c>
      <c r="E48" s="44" t="s">
        <v>57</v>
      </c>
      <c r="F48" s="35" t="s">
        <v>0</v>
      </c>
      <c r="G48" s="42">
        <v>3.0727599999999997</v>
      </c>
      <c r="H48" s="19"/>
      <c r="I48" s="11"/>
      <c r="K48" s="4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20"/>
      <c r="C49" s="16"/>
      <c r="D49" s="17" t="s">
        <v>58</v>
      </c>
      <c r="E49" s="44" t="s">
        <v>59</v>
      </c>
      <c r="F49" s="35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22.5" x14ac:dyDescent="0.25">
      <c r="A50" s="20"/>
      <c r="C50" s="66"/>
      <c r="D50" s="17" t="s">
        <v>60</v>
      </c>
      <c r="E50" s="44" t="s">
        <v>61</v>
      </c>
      <c r="F50" s="35" t="s">
        <v>0</v>
      </c>
      <c r="G50" s="42">
        <f>2199.7965-645.0643</f>
        <v>1554.7321999999999</v>
      </c>
      <c r="H50" s="19"/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22.5" x14ac:dyDescent="0.25">
      <c r="A51" s="20"/>
      <c r="C51" s="16"/>
      <c r="D51" s="17" t="s">
        <v>62</v>
      </c>
      <c r="E51" s="44" t="s">
        <v>63</v>
      </c>
      <c r="F51" s="35" t="s">
        <v>0</v>
      </c>
      <c r="G51" s="42">
        <f>G50*0.302402091328031</f>
        <v>470.15426873503048</v>
      </c>
      <c r="H51" s="19"/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22.5" x14ac:dyDescent="0.25">
      <c r="A52" s="20"/>
      <c r="C52" s="66"/>
      <c r="D52" s="17" t="s">
        <v>64</v>
      </c>
      <c r="E52" s="44" t="s">
        <v>65</v>
      </c>
      <c r="F52" s="35" t="s">
        <v>0</v>
      </c>
      <c r="G52" s="42">
        <v>645.0643</v>
      </c>
      <c r="H52" s="19"/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22.5" x14ac:dyDescent="0.25">
      <c r="A53" s="20"/>
      <c r="C53" s="16"/>
      <c r="D53" s="17" t="s">
        <v>66</v>
      </c>
      <c r="E53" s="44" t="s">
        <v>67</v>
      </c>
      <c r="F53" s="35" t="s">
        <v>0</v>
      </c>
      <c r="G53" s="42">
        <f>G52*0.302402091328031</f>
        <v>195.06879336105237</v>
      </c>
      <c r="H53" s="19"/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22.5" x14ac:dyDescent="0.25">
      <c r="A54" s="20"/>
      <c r="C54" s="16"/>
      <c r="D54" s="17" t="s">
        <v>68</v>
      </c>
      <c r="E54" s="44" t="s">
        <v>69</v>
      </c>
      <c r="F54" s="35" t="s">
        <v>0</v>
      </c>
      <c r="G54" s="42">
        <v>123.11176</v>
      </c>
      <c r="H54" s="19"/>
      <c r="I54" s="11"/>
      <c r="K54" s="68"/>
      <c r="L54" s="3"/>
      <c r="M54" s="3"/>
      <c r="P54" s="4"/>
      <c r="S54" s="12"/>
      <c r="Y54" s="13"/>
      <c r="Z54" s="13"/>
      <c r="AA54" s="13"/>
      <c r="AB54" s="13"/>
      <c r="AC54" s="13"/>
    </row>
    <row r="55" spans="1:29" s="2" customFormat="1" ht="22.5" x14ac:dyDescent="0.25">
      <c r="A55" s="20"/>
      <c r="C55" s="16"/>
      <c r="D55" s="17" t="s">
        <v>70</v>
      </c>
      <c r="E55" s="44" t="s">
        <v>71</v>
      </c>
      <c r="F55" s="35" t="s">
        <v>0</v>
      </c>
      <c r="G55" s="42">
        <v>0</v>
      </c>
      <c r="H55" s="19"/>
      <c r="I55" s="11"/>
      <c r="K55" s="68"/>
      <c r="L55" s="3"/>
      <c r="M55" s="3"/>
      <c r="P55" s="4"/>
      <c r="S55" s="12"/>
      <c r="Y55" s="13"/>
      <c r="Z55" s="13"/>
      <c r="AA55" s="13"/>
      <c r="AB55" s="13"/>
      <c r="AC55" s="13"/>
    </row>
    <row r="56" spans="1:29" s="2" customFormat="1" ht="40.5" customHeight="1" x14ac:dyDescent="0.25">
      <c r="A56" s="20"/>
      <c r="C56" s="16"/>
      <c r="D56" s="17" t="s">
        <v>72</v>
      </c>
      <c r="E56" s="44" t="s">
        <v>73</v>
      </c>
      <c r="F56" s="35" t="s">
        <v>0</v>
      </c>
      <c r="G56" s="42">
        <v>0</v>
      </c>
      <c r="H56" s="19" t="s">
        <v>74</v>
      </c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37.5" customHeight="1" x14ac:dyDescent="0.25">
      <c r="A57" s="20"/>
      <c r="C57" s="16"/>
      <c r="D57" s="17" t="s">
        <v>75</v>
      </c>
      <c r="E57" s="67" t="s">
        <v>76</v>
      </c>
      <c r="F57" s="35" t="s">
        <v>0</v>
      </c>
      <c r="G57" s="42">
        <v>0</v>
      </c>
      <c r="H57" s="19" t="s">
        <v>77</v>
      </c>
      <c r="I57" s="11"/>
      <c r="K57" s="4"/>
      <c r="P57" s="4"/>
      <c r="S57" s="12"/>
      <c r="Y57" s="13"/>
      <c r="Z57" s="13"/>
      <c r="AA57" s="13"/>
      <c r="AB57" s="13"/>
      <c r="AC57" s="13"/>
    </row>
    <row r="58" spans="1:29" s="2" customFormat="1" ht="35.25" customHeight="1" x14ac:dyDescent="0.25">
      <c r="A58" s="20"/>
      <c r="C58" s="16"/>
      <c r="D58" s="17" t="s">
        <v>78</v>
      </c>
      <c r="E58" s="67" t="s">
        <v>79</v>
      </c>
      <c r="F58" s="35" t="s">
        <v>0</v>
      </c>
      <c r="G58" s="42">
        <v>0</v>
      </c>
      <c r="H58" s="19" t="s">
        <v>80</v>
      </c>
      <c r="I58" s="11"/>
      <c r="K58" s="4"/>
      <c r="P58" s="4"/>
      <c r="S58" s="12"/>
      <c r="Y58" s="13"/>
      <c r="Z58" s="13"/>
      <c r="AA58" s="13"/>
      <c r="AB58" s="13"/>
      <c r="AC58" s="13"/>
    </row>
    <row r="59" spans="1:29" s="2" customFormat="1" ht="36.75" customHeight="1" x14ac:dyDescent="0.25">
      <c r="A59" s="20"/>
      <c r="C59" s="16"/>
      <c r="D59" s="17" t="s">
        <v>81</v>
      </c>
      <c r="E59" s="44" t="s">
        <v>82</v>
      </c>
      <c r="F59" s="35" t="s">
        <v>0</v>
      </c>
      <c r="G59" s="42">
        <v>0</v>
      </c>
      <c r="H59" s="19" t="s">
        <v>83</v>
      </c>
      <c r="I59" s="11"/>
      <c r="K59" s="4"/>
      <c r="P59" s="4"/>
      <c r="S59" s="12"/>
      <c r="Y59" s="13"/>
      <c r="Z59" s="13"/>
      <c r="AA59" s="13"/>
      <c r="AB59" s="13"/>
      <c r="AC59" s="13"/>
    </row>
    <row r="60" spans="1:29" s="2" customFormat="1" ht="30.75" customHeight="1" x14ac:dyDescent="0.25">
      <c r="A60" s="20"/>
      <c r="C60" s="16"/>
      <c r="D60" s="17" t="s">
        <v>84</v>
      </c>
      <c r="E60" s="67" t="s">
        <v>76</v>
      </c>
      <c r="F60" s="35" t="s">
        <v>0</v>
      </c>
      <c r="G60" s="42">
        <v>0</v>
      </c>
      <c r="H60" s="19" t="s">
        <v>85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44.25" customHeight="1" x14ac:dyDescent="0.25">
      <c r="A61" s="20"/>
      <c r="C61" s="16"/>
      <c r="D61" s="17" t="s">
        <v>86</v>
      </c>
      <c r="E61" s="67" t="s">
        <v>79</v>
      </c>
      <c r="F61" s="35" t="s">
        <v>0</v>
      </c>
      <c r="G61" s="42">
        <v>0</v>
      </c>
      <c r="H61" s="19" t="s">
        <v>87</v>
      </c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22.5" x14ac:dyDescent="0.25">
      <c r="A62" s="20"/>
      <c r="C62" s="16"/>
      <c r="D62" s="107" t="s">
        <v>88</v>
      </c>
      <c r="E62" s="44" t="s">
        <v>89</v>
      </c>
      <c r="F62" s="109" t="s">
        <v>0</v>
      </c>
      <c r="G62" s="42">
        <v>78.236739999999998</v>
      </c>
      <c r="H62" s="19"/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45" x14ac:dyDescent="0.25">
      <c r="A63" s="20"/>
      <c r="C63" s="16"/>
      <c r="D63" s="108"/>
      <c r="E63" s="67" t="s">
        <v>90</v>
      </c>
      <c r="F63" s="110"/>
      <c r="G63" s="69" t="s">
        <v>91</v>
      </c>
      <c r="H63" s="19"/>
      <c r="I63" s="11"/>
      <c r="K63" s="4" t="e">
        <f ca="1">nerr(MATCH("есть",List01_flag_index_1,0))</f>
        <v>#NAME?</v>
      </c>
      <c r="P63" s="4"/>
      <c r="S63" s="12"/>
      <c r="Y63" s="13"/>
      <c r="Z63" s="13"/>
      <c r="AA63" s="13"/>
      <c r="AB63" s="13"/>
      <c r="AC63" s="13"/>
    </row>
    <row r="64" spans="1:29" s="4" customFormat="1" ht="5.25" hidden="1" x14ac:dyDescent="0.25">
      <c r="A64" s="70"/>
      <c r="C64" s="45"/>
      <c r="D64" s="111"/>
      <c r="E64" s="71"/>
      <c r="F64" s="113"/>
      <c r="G64" s="56"/>
      <c r="H64" s="50"/>
      <c r="S64" s="51"/>
      <c r="Y64" s="52"/>
      <c r="Z64" s="52"/>
      <c r="AA64" s="52"/>
      <c r="AB64" s="52"/>
      <c r="AC64" s="52"/>
    </row>
    <row r="65" spans="1:29" s="4" customFormat="1" ht="5.25" hidden="1" x14ac:dyDescent="0.25">
      <c r="A65" s="70"/>
      <c r="C65" s="45"/>
      <c r="D65" s="112"/>
      <c r="E65" s="72"/>
      <c r="F65" s="114"/>
      <c r="G65" s="73" t="s">
        <v>91</v>
      </c>
      <c r="H65" s="50"/>
      <c r="K65" s="4" t="e">
        <f ca="1">nerr(MATCH("есть",List01_flag_index_2,0))</f>
        <v>#NAME?</v>
      </c>
      <c r="S65" s="51"/>
      <c r="Y65" s="52"/>
      <c r="Z65" s="52"/>
      <c r="AA65" s="52"/>
      <c r="AB65" s="52"/>
      <c r="AC65" s="52"/>
    </row>
    <row r="66" spans="1:29" s="2" customFormat="1" ht="42" customHeight="1" x14ac:dyDescent="0.25">
      <c r="A66" s="20"/>
      <c r="C66" s="16"/>
      <c r="D66" s="74" t="s">
        <v>92</v>
      </c>
      <c r="E66" s="75" t="s">
        <v>93</v>
      </c>
      <c r="F66" s="76" t="s">
        <v>0</v>
      </c>
      <c r="G66" s="77">
        <f>SUM(G67:G70)</f>
        <v>368.28935000000001</v>
      </c>
      <c r="H66" s="19" t="s">
        <v>94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18.75" hidden="1" x14ac:dyDescent="0.25">
      <c r="A67" s="20"/>
      <c r="C67" s="16"/>
      <c r="D67" s="6" t="s">
        <v>95</v>
      </c>
      <c r="E67" s="67"/>
      <c r="F67" s="35"/>
      <c r="G67" s="78"/>
      <c r="H67" s="7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41.25" customHeight="1" x14ac:dyDescent="0.25">
      <c r="A68" s="20"/>
      <c r="C68" s="57" t="s">
        <v>42</v>
      </c>
      <c r="D68" s="6" t="s">
        <v>96</v>
      </c>
      <c r="E68" s="80" t="s">
        <v>97</v>
      </c>
      <c r="F68" s="35" t="s">
        <v>0</v>
      </c>
      <c r="G68" s="9">
        <v>81.565539999999999</v>
      </c>
      <c r="H68" s="10" t="s">
        <v>1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48" customHeight="1" x14ac:dyDescent="0.25">
      <c r="A69" s="20"/>
      <c r="C69" s="57" t="s">
        <v>42</v>
      </c>
      <c r="D69" s="6" t="s">
        <v>98</v>
      </c>
      <c r="E69" s="80" t="s">
        <v>99</v>
      </c>
      <c r="F69" s="35" t="s">
        <v>0</v>
      </c>
      <c r="G69" s="9">
        <v>286.72381000000001</v>
      </c>
      <c r="H69" s="10" t="s">
        <v>1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18.75" x14ac:dyDescent="0.25">
      <c r="A70" s="20"/>
      <c r="C70" s="58"/>
      <c r="D70" s="59"/>
      <c r="E70" s="60" t="s">
        <v>100</v>
      </c>
      <c r="F70" s="61"/>
      <c r="G70" s="62"/>
      <c r="H70" s="63"/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20"/>
      <c r="C71" s="16"/>
      <c r="D71" s="17" t="s">
        <v>101</v>
      </c>
      <c r="E71" s="40" t="s">
        <v>102</v>
      </c>
      <c r="F71" s="35" t="s">
        <v>0</v>
      </c>
      <c r="G71" s="42">
        <f>G29-G30</f>
        <v>-1127.4491025060834</v>
      </c>
      <c r="H71" s="19"/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20"/>
      <c r="C72" s="66"/>
      <c r="D72" s="17" t="s">
        <v>103</v>
      </c>
      <c r="E72" s="40" t="s">
        <v>104</v>
      </c>
      <c r="F72" s="35" t="s">
        <v>0</v>
      </c>
      <c r="G72" s="42">
        <v>0</v>
      </c>
      <c r="H72" s="19" t="s">
        <v>105</v>
      </c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33.75" x14ac:dyDescent="0.25">
      <c r="A73" s="20"/>
      <c r="C73" s="16"/>
      <c r="D73" s="17" t="s">
        <v>106</v>
      </c>
      <c r="E73" s="44" t="s">
        <v>107</v>
      </c>
      <c r="F73" s="35" t="s">
        <v>0</v>
      </c>
      <c r="G73" s="42">
        <v>0</v>
      </c>
      <c r="H73" s="19"/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22.5" x14ac:dyDescent="0.25">
      <c r="A74" s="20"/>
      <c r="C74" s="16"/>
      <c r="D74" s="17" t="s">
        <v>108</v>
      </c>
      <c r="E74" s="40" t="s">
        <v>109</v>
      </c>
      <c r="F74" s="35" t="s">
        <v>0</v>
      </c>
      <c r="G74" s="42">
        <v>356.61599999999999</v>
      </c>
      <c r="H74" s="19" t="s">
        <v>110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2" customFormat="1" ht="36.75" customHeight="1" x14ac:dyDescent="0.25">
      <c r="A75" s="20"/>
      <c r="C75" s="16"/>
      <c r="D75" s="17" t="s">
        <v>111</v>
      </c>
      <c r="E75" s="44" t="s">
        <v>112</v>
      </c>
      <c r="F75" s="35" t="s">
        <v>0</v>
      </c>
      <c r="G75" s="42">
        <v>356.61599999999999</v>
      </c>
      <c r="H75" s="19" t="s">
        <v>113</v>
      </c>
      <c r="I75" s="11"/>
      <c r="K75" s="4"/>
      <c r="P75" s="4"/>
      <c r="S75" s="12"/>
      <c r="Y75" s="13"/>
      <c r="Z75" s="13"/>
      <c r="AA75" s="13"/>
      <c r="AB75" s="13"/>
      <c r="AC75" s="13"/>
    </row>
    <row r="76" spans="1:29" s="2" customFormat="1" ht="34.5" customHeight="1" x14ac:dyDescent="0.25">
      <c r="A76" s="20"/>
      <c r="C76" s="16"/>
      <c r="D76" s="17" t="s">
        <v>114</v>
      </c>
      <c r="E76" s="67" t="s">
        <v>115</v>
      </c>
      <c r="F76" s="35" t="s">
        <v>0</v>
      </c>
      <c r="G76" s="42">
        <v>356.61599999999999</v>
      </c>
      <c r="H76" s="19" t="s">
        <v>116</v>
      </c>
      <c r="I76" s="11"/>
      <c r="K76" s="4"/>
      <c r="P76" s="4"/>
      <c r="S76" s="12"/>
      <c r="Y76" s="13"/>
      <c r="Z76" s="13"/>
      <c r="AA76" s="13"/>
      <c r="AB76" s="13"/>
      <c r="AC76" s="13"/>
    </row>
    <row r="77" spans="1:29" s="2" customFormat="1" ht="34.5" customHeight="1" x14ac:dyDescent="0.25">
      <c r="A77" s="20"/>
      <c r="C77" s="16"/>
      <c r="D77" s="17" t="s">
        <v>117</v>
      </c>
      <c r="E77" s="67" t="s">
        <v>118</v>
      </c>
      <c r="F77" s="35" t="s">
        <v>0</v>
      </c>
      <c r="G77" s="42">
        <v>0</v>
      </c>
      <c r="H77" s="19" t="s">
        <v>119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22.5" x14ac:dyDescent="0.25">
      <c r="A78" s="20"/>
      <c r="C78" s="16"/>
      <c r="D78" s="17" t="s">
        <v>120</v>
      </c>
      <c r="E78" s="44" t="s">
        <v>121</v>
      </c>
      <c r="F78" s="35" t="s">
        <v>0</v>
      </c>
      <c r="G78" s="42">
        <v>0</v>
      </c>
      <c r="H78" s="19"/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75" customHeight="1" x14ac:dyDescent="0.25">
      <c r="A79" s="20"/>
      <c r="C79" s="16"/>
      <c r="D79" s="17" t="s">
        <v>122</v>
      </c>
      <c r="E79" s="40" t="s">
        <v>123</v>
      </c>
      <c r="F79" s="35" t="s">
        <v>124</v>
      </c>
      <c r="G79" s="81" t="s">
        <v>125</v>
      </c>
      <c r="H79" s="19" t="s">
        <v>126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80.25" customHeight="1" x14ac:dyDescent="0.25">
      <c r="A80" s="20"/>
      <c r="C80" s="16"/>
      <c r="D80" s="17" t="s">
        <v>127</v>
      </c>
      <c r="E80" s="40" t="s">
        <v>128</v>
      </c>
      <c r="F80" s="35" t="s">
        <v>16</v>
      </c>
      <c r="G80" s="42">
        <v>1.08</v>
      </c>
      <c r="H80" s="19" t="s">
        <v>129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53" customFormat="1" ht="5.25" hidden="1" x14ac:dyDescent="0.25">
      <c r="A81" s="70"/>
      <c r="B81" s="4"/>
      <c r="C81" s="45"/>
      <c r="D81" s="82" t="s">
        <v>130</v>
      </c>
      <c r="E81" s="83"/>
      <c r="F81" s="84"/>
      <c r="G81" s="85"/>
      <c r="H81" s="86"/>
      <c r="I81" s="4"/>
      <c r="J81" s="4"/>
      <c r="K81" s="4"/>
      <c r="L81" s="4"/>
      <c r="M81" s="4"/>
      <c r="N81" s="4"/>
      <c r="O81" s="4"/>
      <c r="P81" s="4"/>
      <c r="Q81" s="4"/>
      <c r="R81" s="4"/>
      <c r="S81" s="51"/>
      <c r="T81" s="4"/>
      <c r="U81" s="4"/>
      <c r="V81" s="4"/>
      <c r="W81" s="4"/>
      <c r="X81" s="4"/>
      <c r="Y81" s="52"/>
      <c r="Z81" s="52"/>
      <c r="AA81" s="52"/>
      <c r="AB81" s="52"/>
      <c r="AC81" s="52"/>
    </row>
    <row r="82" spans="1:29" ht="45.75" customHeight="1" x14ac:dyDescent="0.25">
      <c r="C82" s="58"/>
      <c r="D82" s="59"/>
      <c r="E82" s="87" t="s">
        <v>131</v>
      </c>
      <c r="F82" s="61"/>
      <c r="G82" s="62"/>
      <c r="H82" s="88" t="s">
        <v>132</v>
      </c>
      <c r="I82" s="11"/>
    </row>
    <row r="83" spans="1:29" s="2" customFormat="1" ht="39" customHeight="1" x14ac:dyDescent="0.25">
      <c r="A83" s="20"/>
      <c r="C83" s="16"/>
      <c r="D83" s="17" t="s">
        <v>133</v>
      </c>
      <c r="E83" s="44" t="s">
        <v>134</v>
      </c>
      <c r="F83" s="35" t="s">
        <v>16</v>
      </c>
      <c r="G83" s="42">
        <v>0.90080000000000005</v>
      </c>
      <c r="H83" s="19" t="s">
        <v>135</v>
      </c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39.75" customHeight="1" x14ac:dyDescent="0.25">
      <c r="A84" s="20"/>
      <c r="C84" s="16"/>
      <c r="D84" s="17" t="s">
        <v>136</v>
      </c>
      <c r="E84" s="44" t="s">
        <v>137</v>
      </c>
      <c r="F84" s="35" t="s">
        <v>138</v>
      </c>
      <c r="G84" s="89">
        <v>1.66</v>
      </c>
      <c r="H84" s="19" t="s">
        <v>139</v>
      </c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42.75" customHeight="1" x14ac:dyDescent="0.25">
      <c r="A85" s="20"/>
      <c r="C85" s="16"/>
      <c r="D85" s="17" t="s">
        <v>140</v>
      </c>
      <c r="E85" s="44" t="s">
        <v>141</v>
      </c>
      <c r="F85" s="35" t="s">
        <v>138</v>
      </c>
      <c r="G85" s="18">
        <v>0</v>
      </c>
      <c r="H85" s="19" t="s">
        <v>142</v>
      </c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56.25" x14ac:dyDescent="0.25">
      <c r="A86" s="20"/>
      <c r="C86" s="16"/>
      <c r="D86" s="17" t="s">
        <v>143</v>
      </c>
      <c r="E86" s="44" t="s">
        <v>144</v>
      </c>
      <c r="F86" s="35" t="s">
        <v>138</v>
      </c>
      <c r="G86" s="89">
        <v>2.0449999999999999</v>
      </c>
      <c r="H86" s="19" t="s">
        <v>145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s="2" customFormat="1" ht="18.75" x14ac:dyDescent="0.25">
      <c r="A87" s="20"/>
      <c r="C87" s="16"/>
      <c r="D87" s="17" t="s">
        <v>146</v>
      </c>
      <c r="E87" s="67" t="s">
        <v>147</v>
      </c>
      <c r="F87" s="35" t="s">
        <v>138</v>
      </c>
      <c r="G87" s="89">
        <v>0.57599999999999996</v>
      </c>
      <c r="H87" s="19"/>
      <c r="I87" s="11"/>
      <c r="K87" s="4"/>
      <c r="P87" s="4"/>
      <c r="S87" s="12"/>
      <c r="Y87" s="13"/>
      <c r="Z87" s="13"/>
      <c r="AA87" s="13"/>
      <c r="AB87" s="13"/>
      <c r="AC87" s="13"/>
    </row>
    <row r="88" spans="1:29" s="2" customFormat="1" ht="54.75" customHeight="1" x14ac:dyDescent="0.25">
      <c r="A88" s="20"/>
      <c r="C88" s="16"/>
      <c r="D88" s="17" t="s">
        <v>148</v>
      </c>
      <c r="E88" s="28" t="s">
        <v>149</v>
      </c>
      <c r="F88" s="35" t="s">
        <v>138</v>
      </c>
      <c r="G88" s="89">
        <v>0</v>
      </c>
      <c r="H88" s="19"/>
      <c r="I88" s="11"/>
      <c r="K88" s="4"/>
      <c r="P88" s="4"/>
      <c r="S88" s="12"/>
      <c r="Y88" s="13"/>
      <c r="Z88" s="13"/>
      <c r="AA88" s="13"/>
      <c r="AB88" s="13"/>
      <c r="AC88" s="13"/>
    </row>
    <row r="89" spans="1:29" s="2" customFormat="1" ht="28.5" customHeight="1" x14ac:dyDescent="0.25">
      <c r="A89" s="20"/>
      <c r="C89" s="16"/>
      <c r="D89" s="17" t="s">
        <v>150</v>
      </c>
      <c r="E89" s="44" t="s">
        <v>151</v>
      </c>
      <c r="F89" s="35" t="s">
        <v>138</v>
      </c>
      <c r="G89" s="89">
        <f>G86-G87</f>
        <v>1.4689999999999999</v>
      </c>
      <c r="H89" s="19"/>
      <c r="I89" s="11"/>
      <c r="K89" s="4"/>
      <c r="P89" s="4"/>
      <c r="S89" s="12"/>
      <c r="Y89" s="13"/>
      <c r="Z89" s="13"/>
      <c r="AA89" s="13"/>
      <c r="AB89" s="13"/>
      <c r="AC89" s="13"/>
    </row>
    <row r="90" spans="1:29" s="2" customFormat="1" ht="22.5" x14ac:dyDescent="0.25">
      <c r="A90" s="20"/>
      <c r="C90" s="16"/>
      <c r="D90" s="17" t="s">
        <v>152</v>
      </c>
      <c r="E90" s="40" t="s">
        <v>153</v>
      </c>
      <c r="F90" s="35" t="s">
        <v>154</v>
      </c>
      <c r="G90" s="42">
        <v>0</v>
      </c>
      <c r="H90" s="19"/>
      <c r="I90" s="11"/>
      <c r="K90" s="4"/>
      <c r="P90" s="4"/>
      <c r="S90" s="12"/>
      <c r="Y90" s="13"/>
      <c r="Z90" s="13"/>
      <c r="AA90" s="13"/>
      <c r="AB90" s="13"/>
      <c r="AC90" s="13"/>
    </row>
    <row r="91" spans="1:29" s="2" customFormat="1" ht="22.5" x14ac:dyDescent="0.25">
      <c r="A91" s="20"/>
      <c r="C91" s="16"/>
      <c r="D91" s="17" t="s">
        <v>155</v>
      </c>
      <c r="E91" s="40" t="s">
        <v>156</v>
      </c>
      <c r="F91" s="35" t="s">
        <v>157</v>
      </c>
      <c r="G91" s="42">
        <v>0</v>
      </c>
      <c r="H91" s="19"/>
      <c r="I91" s="11"/>
      <c r="K91" s="4"/>
      <c r="P91" s="4"/>
      <c r="S91" s="12"/>
      <c r="Y91" s="13"/>
      <c r="Z91" s="13"/>
      <c r="AA91" s="13"/>
      <c r="AB91" s="13"/>
      <c r="AC91" s="13"/>
    </row>
    <row r="92" spans="1:29" s="2" customFormat="1" ht="45" x14ac:dyDescent="0.25">
      <c r="A92" s="20"/>
      <c r="C92" s="16"/>
      <c r="D92" s="17" t="s">
        <v>158</v>
      </c>
      <c r="E92" s="44" t="s">
        <v>159</v>
      </c>
      <c r="F92" s="35" t="s">
        <v>157</v>
      </c>
      <c r="G92" s="42">
        <v>0</v>
      </c>
      <c r="H92" s="19" t="s">
        <v>160</v>
      </c>
      <c r="I92" s="11"/>
      <c r="K92" s="4"/>
      <c r="P92" s="4"/>
      <c r="S92" s="12"/>
      <c r="Y92" s="13"/>
      <c r="Z92" s="13"/>
      <c r="AA92" s="13"/>
      <c r="AB92" s="13"/>
      <c r="AC92" s="13"/>
    </row>
    <row r="93" spans="1:29" ht="22.5" x14ac:dyDescent="0.25">
      <c r="C93" s="16"/>
      <c r="D93" s="17" t="s">
        <v>161</v>
      </c>
      <c r="E93" s="40" t="s">
        <v>162</v>
      </c>
      <c r="F93" s="35" t="s">
        <v>163</v>
      </c>
      <c r="G93" s="42">
        <f>8.3055-1.4913</f>
        <v>6.8142000000000005</v>
      </c>
      <c r="H93" s="19"/>
      <c r="I93" s="11"/>
    </row>
    <row r="94" spans="1:29" ht="22.5" x14ac:dyDescent="0.25">
      <c r="C94" s="16"/>
      <c r="D94" s="17" t="s">
        <v>164</v>
      </c>
      <c r="E94" s="40" t="s">
        <v>165</v>
      </c>
      <c r="F94" s="35" t="s">
        <v>163</v>
      </c>
      <c r="G94" s="42">
        <v>1.4913000000000001</v>
      </c>
      <c r="H94" s="19"/>
      <c r="I94" s="11"/>
    </row>
    <row r="95" spans="1:29" ht="56.25" x14ac:dyDescent="0.25">
      <c r="C95" s="16"/>
      <c r="D95" s="17" t="s">
        <v>166</v>
      </c>
      <c r="E95" s="40" t="s">
        <v>167</v>
      </c>
      <c r="F95" s="35" t="s">
        <v>2</v>
      </c>
      <c r="G95" s="89">
        <v>172.29</v>
      </c>
      <c r="H95" s="19" t="s">
        <v>168</v>
      </c>
      <c r="I95" s="11"/>
    </row>
    <row r="96" spans="1:29" s="53" customFormat="1" ht="5.25" hidden="1" x14ac:dyDescent="0.25">
      <c r="A96" s="70"/>
      <c r="B96" s="4"/>
      <c r="C96" s="45"/>
      <c r="D96" s="90" t="s">
        <v>169</v>
      </c>
      <c r="E96" s="91"/>
      <c r="F96" s="84"/>
      <c r="G96" s="85"/>
      <c r="H96" s="86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44.25" customHeight="1" x14ac:dyDescent="0.25">
      <c r="C97" s="58"/>
      <c r="D97" s="59"/>
      <c r="E97" s="87" t="s">
        <v>131</v>
      </c>
      <c r="F97" s="61"/>
      <c r="G97" s="62"/>
      <c r="H97" s="88" t="s">
        <v>170</v>
      </c>
      <c r="I97" s="11"/>
    </row>
    <row r="98" spans="1:29" ht="99.75" customHeight="1" x14ac:dyDescent="0.25">
      <c r="C98" s="16"/>
      <c r="D98" s="17" t="s">
        <v>171</v>
      </c>
      <c r="E98" s="40" t="s">
        <v>172</v>
      </c>
      <c r="F98" s="35" t="s">
        <v>13</v>
      </c>
      <c r="G98" s="89">
        <v>172.29</v>
      </c>
      <c r="H98" s="19" t="s">
        <v>173</v>
      </c>
      <c r="I98" s="11"/>
    </row>
    <row r="99" spans="1:29" s="53" customFormat="1" ht="5.25" hidden="1" x14ac:dyDescent="0.25">
      <c r="A99" s="70"/>
      <c r="B99" s="4"/>
      <c r="C99" s="45"/>
      <c r="D99" s="82" t="s">
        <v>174</v>
      </c>
      <c r="E99" s="83"/>
      <c r="F99" s="84"/>
      <c r="G99" s="85"/>
      <c r="H99" s="86"/>
      <c r="I99" s="4"/>
      <c r="J99" s="4"/>
      <c r="K99" s="4"/>
      <c r="L99" s="4"/>
      <c r="M99" s="4"/>
      <c r="N99" s="4"/>
      <c r="O99" s="4"/>
      <c r="P99" s="4"/>
      <c r="Q99" s="4"/>
      <c r="R99" s="4"/>
      <c r="S99" s="51"/>
      <c r="T99" s="4"/>
      <c r="U99" s="4"/>
      <c r="V99" s="4"/>
      <c r="W99" s="4"/>
      <c r="X99" s="4"/>
      <c r="Y99" s="52"/>
      <c r="Z99" s="52"/>
      <c r="AA99" s="52"/>
      <c r="AB99" s="52"/>
      <c r="AC99" s="52"/>
    </row>
    <row r="100" spans="1:29" ht="37.5" customHeight="1" x14ac:dyDescent="0.25">
      <c r="C100" s="58"/>
      <c r="D100" s="59"/>
      <c r="E100" s="87" t="s">
        <v>131</v>
      </c>
      <c r="F100" s="61"/>
      <c r="G100" s="62"/>
      <c r="H100" s="88" t="s">
        <v>175</v>
      </c>
      <c r="I100" s="11"/>
    </row>
    <row r="101" spans="1:29" ht="49.5" customHeight="1" x14ac:dyDescent="0.25">
      <c r="C101" s="16"/>
      <c r="D101" s="17" t="s">
        <v>176</v>
      </c>
      <c r="E101" s="40" t="s">
        <v>177</v>
      </c>
      <c r="F101" s="35" t="s">
        <v>13</v>
      </c>
      <c r="G101" s="89">
        <v>172.29</v>
      </c>
      <c r="H101" s="19" t="s">
        <v>178</v>
      </c>
      <c r="I101" s="11"/>
    </row>
    <row r="102" spans="1:29" s="53" customFormat="1" ht="5.25" hidden="1" x14ac:dyDescent="0.25">
      <c r="A102" s="70"/>
      <c r="B102" s="4"/>
      <c r="C102" s="45"/>
      <c r="D102" s="82" t="s">
        <v>179</v>
      </c>
      <c r="E102" s="83"/>
      <c r="F102" s="84"/>
      <c r="G102" s="85"/>
      <c r="H102" s="86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51"/>
      <c r="T102" s="4"/>
      <c r="U102" s="4"/>
      <c r="V102" s="4"/>
      <c r="W102" s="4"/>
      <c r="X102" s="4"/>
      <c r="Y102" s="52"/>
      <c r="Z102" s="52"/>
      <c r="AA102" s="52"/>
      <c r="AB102" s="52"/>
      <c r="AC102" s="52"/>
    </row>
    <row r="103" spans="1:29" ht="37.5" customHeight="1" x14ac:dyDescent="0.25">
      <c r="C103" s="58"/>
      <c r="D103" s="59"/>
      <c r="E103" s="87" t="s">
        <v>131</v>
      </c>
      <c r="F103" s="61"/>
      <c r="G103" s="62"/>
      <c r="H103" s="88" t="s">
        <v>180</v>
      </c>
      <c r="I103" s="11"/>
    </row>
    <row r="104" spans="1:29" ht="51.75" customHeight="1" x14ac:dyDescent="0.25">
      <c r="C104" s="16"/>
      <c r="D104" s="17" t="s">
        <v>181</v>
      </c>
      <c r="E104" s="40" t="s">
        <v>182</v>
      </c>
      <c r="F104" s="35" t="s">
        <v>183</v>
      </c>
      <c r="G104" s="42">
        <f>104.019/2045</f>
        <v>5.0865036674816629E-2</v>
      </c>
      <c r="H104" s="19" t="s">
        <v>184</v>
      </c>
      <c r="I104" s="11"/>
    </row>
    <row r="105" spans="1:29" ht="51" customHeight="1" x14ac:dyDescent="0.25">
      <c r="C105" s="16"/>
      <c r="D105" s="17" t="s">
        <v>185</v>
      </c>
      <c r="E105" s="40" t="s">
        <v>186</v>
      </c>
      <c r="F105" s="35" t="s">
        <v>187</v>
      </c>
      <c r="G105" s="42">
        <f>9072/2045</f>
        <v>4.4361858190709045</v>
      </c>
      <c r="H105" s="19" t="s">
        <v>184</v>
      </c>
      <c r="I105" s="11"/>
    </row>
    <row r="106" spans="1:29" ht="67.5" x14ac:dyDescent="0.25">
      <c r="C106" s="16"/>
      <c r="D106" s="17" t="s">
        <v>188</v>
      </c>
      <c r="E106" s="40" t="s">
        <v>189</v>
      </c>
      <c r="F106" s="35" t="s">
        <v>124</v>
      </c>
      <c r="G106" s="92"/>
      <c r="H106" s="19" t="s">
        <v>190</v>
      </c>
      <c r="I106" s="11"/>
    </row>
    <row r="107" spans="1:29" ht="33.75" customHeight="1" x14ac:dyDescent="0.25">
      <c r="C107" s="16"/>
      <c r="D107" s="17" t="s">
        <v>191</v>
      </c>
      <c r="E107" s="44" t="s">
        <v>192</v>
      </c>
      <c r="F107" s="35" t="s">
        <v>124</v>
      </c>
      <c r="G107" s="92"/>
      <c r="H107" s="19" t="s">
        <v>190</v>
      </c>
      <c r="I107" s="11"/>
    </row>
    <row r="108" spans="1:29" ht="33" customHeight="1" x14ac:dyDescent="0.25">
      <c r="C108" s="16"/>
      <c r="D108" s="17" t="s">
        <v>193</v>
      </c>
      <c r="E108" s="44" t="s">
        <v>194</v>
      </c>
      <c r="F108" s="35" t="s">
        <v>124</v>
      </c>
      <c r="G108" s="92"/>
      <c r="H108" s="19" t="s">
        <v>190</v>
      </c>
      <c r="I108" s="11"/>
    </row>
    <row r="109" spans="1:29" s="53" customFormat="1" ht="5.25" hidden="1" x14ac:dyDescent="0.25">
      <c r="A109" s="70"/>
      <c r="B109" s="4"/>
      <c r="C109" s="45"/>
      <c r="D109" s="93"/>
      <c r="E109" s="94"/>
      <c r="F109" s="95"/>
      <c r="G109" s="96"/>
      <c r="H109" s="96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51"/>
      <c r="T109" s="4"/>
      <c r="U109" s="4"/>
      <c r="V109" s="4"/>
      <c r="W109" s="4"/>
      <c r="X109" s="4"/>
      <c r="Y109" s="52"/>
      <c r="Z109" s="52"/>
      <c r="AA109" s="52"/>
      <c r="AB109" s="52"/>
      <c r="AC109" s="52"/>
    </row>
    <row r="110" spans="1:29" ht="10.5" customHeight="1" x14ac:dyDescent="0.25">
      <c r="C110" s="16"/>
    </row>
    <row r="111" spans="1:29" ht="12.75" x14ac:dyDescent="0.25">
      <c r="C111" s="16"/>
      <c r="D111" s="97">
        <v>1</v>
      </c>
      <c r="E111" s="104" t="s">
        <v>195</v>
      </c>
      <c r="F111" s="104"/>
      <c r="G111" s="104"/>
      <c r="H111" s="98"/>
    </row>
    <row r="112" spans="1:29" s="53" customFormat="1" ht="11.25" x14ac:dyDescent="0.25">
      <c r="A112" s="70"/>
      <c r="B112" s="4"/>
      <c r="C112" s="99"/>
      <c r="E112" s="100" t="s">
        <v>196</v>
      </c>
      <c r="F112" s="15"/>
      <c r="G112" s="15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10.5" customHeight="1" x14ac:dyDescent="0.25">
      <c r="A113" s="70"/>
      <c r="B113" s="4"/>
      <c r="C113" s="99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customHeight="1" x14ac:dyDescent="0.25">
      <c r="A114" s="70"/>
      <c r="B114" s="4"/>
      <c r="C114" s="99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customHeight="1" x14ac:dyDescent="0.25">
      <c r="A115" s="70"/>
      <c r="B115" s="4"/>
      <c r="C115" s="99"/>
      <c r="G115" s="52" t="str">
        <f>IF(G29-G30 &lt;&gt;G71,"WARNING","")</f>
        <v/>
      </c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70"/>
      <c r="B116" s="4"/>
      <c r="C116" s="99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70"/>
      <c r="B117" s="4"/>
      <c r="C117" s="99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70"/>
      <c r="B118" s="4"/>
      <c r="C118" s="99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70"/>
      <c r="B119" s="4"/>
      <c r="C119" s="99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70"/>
      <c r="B120" s="4"/>
      <c r="C120" s="99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70"/>
      <c r="B121" s="4"/>
      <c r="C121" s="99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70"/>
      <c r="B122" s="4"/>
      <c r="C122" s="99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70"/>
      <c r="B123" s="4"/>
      <c r="C123" s="99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70"/>
      <c r="B124" s="4"/>
      <c r="C124" s="99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99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99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99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99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99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99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99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99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99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99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99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99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99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99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99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99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99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99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99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99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99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99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99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99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99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99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99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99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99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99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99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99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99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99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99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99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99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99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99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99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99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99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99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99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99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99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99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99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99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99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99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99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99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99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99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99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99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99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99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99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99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99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99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99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99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99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99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99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99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99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99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99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99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99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99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99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99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99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99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99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99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99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99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99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99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99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99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99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99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99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99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99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99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99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99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99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99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99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99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99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99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99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99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99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99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99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99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99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99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99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99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99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99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99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99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99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99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99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99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99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99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99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99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99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99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99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99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99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99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99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99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99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99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99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99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99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99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99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99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99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99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99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99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  <row r="276" spans="1:29" ht="10.5" customHeight="1" x14ac:dyDescent="0.25">
      <c r="A276" s="15"/>
      <c r="B276" s="15"/>
      <c r="C276" s="15"/>
      <c r="I276" s="15"/>
      <c r="J276" s="15"/>
      <c r="L276" s="15"/>
      <c r="M276" s="15"/>
      <c r="N276" s="15"/>
      <c r="O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</row>
    <row r="277" spans="1:29" ht="10.5" customHeight="1" x14ac:dyDescent="0.25">
      <c r="A277" s="15"/>
      <c r="B277" s="15"/>
      <c r="C277" s="15"/>
      <c r="I277" s="15"/>
      <c r="J277" s="15"/>
      <c r="L277" s="15"/>
      <c r="M277" s="15"/>
      <c r="N277" s="15"/>
      <c r="O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ht="10.5" customHeight="1" x14ac:dyDescent="0.25">
      <c r="A278" s="15"/>
      <c r="B278" s="15"/>
      <c r="C278" s="15"/>
      <c r="I278" s="15"/>
      <c r="J278" s="15"/>
      <c r="L278" s="15"/>
      <c r="M278" s="15"/>
      <c r="N278" s="15"/>
      <c r="O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</row>
    <row r="279" spans="1:29" ht="10.5" customHeight="1" x14ac:dyDescent="0.25">
      <c r="A279" s="15"/>
      <c r="B279" s="15"/>
      <c r="C279" s="15"/>
      <c r="I279" s="15"/>
      <c r="J279" s="15"/>
      <c r="L279" s="15"/>
      <c r="M279" s="15"/>
      <c r="N279" s="15"/>
      <c r="O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0.5" customHeight="1" x14ac:dyDescent="0.25">
      <c r="A280" s="15"/>
      <c r="B280" s="15"/>
      <c r="C280" s="15"/>
      <c r="I280" s="15"/>
      <c r="J280" s="15"/>
      <c r="L280" s="15"/>
      <c r="M280" s="15"/>
      <c r="N280" s="15"/>
      <c r="O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ht="10.5" customHeight="1" x14ac:dyDescent="0.25">
      <c r="A281" s="15"/>
      <c r="B281" s="15"/>
      <c r="C281" s="15"/>
      <c r="I281" s="15"/>
      <c r="J281" s="15"/>
      <c r="L281" s="15"/>
      <c r="M281" s="15"/>
      <c r="N281" s="15"/>
      <c r="O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</row>
  </sheetData>
  <sheetProtection algorithmName="SHA-512" hashValue="2/saYtvWhWuCNqzCDJ+v1fV9jz2hjPmTjYnBW23GFagcux2VZNc2gX7KvrJYUp8xUZ6ucFskC4pIWnQ6QdyTaA==" saltValue="1bs7t8hFNBPD/oK13F8uMQ==" spinCount="100000" sheet="1" objects="1" scenarios="1" formatColumns="0" formatRows="0"/>
  <dataConsolidate/>
  <mergeCells count="14">
    <mergeCell ref="E111:G111"/>
    <mergeCell ref="A33:A37"/>
    <mergeCell ref="A38:A43"/>
    <mergeCell ref="D62:D63"/>
    <mergeCell ref="F62:F63"/>
    <mergeCell ref="D64:D65"/>
    <mergeCell ref="F64:F65"/>
    <mergeCell ref="A6:A11"/>
    <mergeCell ref="D21:F21"/>
    <mergeCell ref="D24:G24"/>
    <mergeCell ref="H24:H26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 G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3 G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9 G106:G108">
      <formula1>900</formula1>
    </dataValidation>
    <dataValidation type="decimal" allowBlank="1" showErrorMessage="1" errorTitle="Ошибка" error="Допускается ввод только действительных чисел!" sqref="G71:G7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 E68:E69">
      <formula1>900</formula1>
    </dataValidation>
    <dataValidation type="decimal" allowBlank="1" showErrorMessage="1" errorTitle="Ошибка" error="Допускается ввод только действительных чисел!" sqref="G74:G78 G104:G105 G90:G95 G98 G101 G17 G83 G8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9 G33 F8 G37 F40">
      <formula1>900</formula1>
    </dataValidation>
    <dataValidation type="decimal" allowBlank="1" showErrorMessage="1" errorTitle="Ошибка" error="Допускается ввод только неотрицательных чисел!" sqref="G29 G64 G66 G73 G2 G34:G36 G45:G62 G31 G8:G10 G4 G13 G84:G89 G15 G40:G42 G68:G69">
      <formula1>0</formula1>
      <formula2>9.99999999999999E+23</formula2>
    </dataValidation>
  </dataValidations>
  <hyperlinks>
    <hyperlink ref="G79" location="'Форма 4.3.1'!$G$79" tooltip="Кликните по гиперссылке, чтобы перейти по гиперссылке или отредактировать её" display="https://portal.eias.ru/Portal/DownloadPage.aspx?type=12&amp;guid=21fbff69-fcc6-42a3-9d92-7ef5ecec1e29"/>
  </hyperlinks>
  <printOptions horizontalCentered="1"/>
  <pageMargins left="0.59055118110236227" right="0" top="0.39370078740157483" bottom="0.39370078740157483" header="0" footer="0.78740157480314965"/>
  <pageSetup paperSize="9" scale="60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3">
    <pageSetUpPr fitToPage="1"/>
  </sheetPr>
  <dimension ref="A1:AC293"/>
  <sheetViews>
    <sheetView showGridLines="0" view="pageBreakPreview" topLeftCell="C20" zoomScaleNormal="100" zoomScaleSheetLayoutView="100" workbookViewId="0">
      <selection activeCell="G29" sqref="G29"/>
    </sheetView>
  </sheetViews>
  <sheetFormatPr defaultRowHeight="10.5" customHeight="1" x14ac:dyDescent="0.25"/>
  <cols>
    <col min="1" max="1" width="19.140625" style="2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25" style="15" customWidth="1"/>
    <col min="8" max="8" width="57.42578125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20"/>
      <c r="C1" s="3"/>
      <c r="G1" s="2">
        <v>4</v>
      </c>
      <c r="K1" s="4"/>
      <c r="P1" s="4"/>
    </row>
    <row r="2" spans="1:29" s="2" customFormat="1" ht="33.75" hidden="1" x14ac:dyDescent="0.25">
      <c r="A2" s="20"/>
      <c r="C2" s="5"/>
      <c r="D2" s="6"/>
      <c r="E2" s="7"/>
      <c r="F2" s="35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33.75" hidden="1" x14ac:dyDescent="0.25">
      <c r="C4" s="16"/>
      <c r="D4" s="17"/>
      <c r="E4" s="7"/>
      <c r="F4" s="35" t="s">
        <v>2</v>
      </c>
      <c r="G4" s="18"/>
      <c r="H4" s="19" t="s">
        <v>3</v>
      </c>
      <c r="I4" s="11"/>
    </row>
    <row r="5" spans="1:29" ht="10.5" hidden="1" customHeight="1" x14ac:dyDescent="0.25"/>
    <row r="6" spans="1:29" ht="45" hidden="1" x14ac:dyDescent="0.25">
      <c r="A6" s="106"/>
      <c r="B6" s="4" t="s">
        <v>4</v>
      </c>
      <c r="C6" s="16"/>
      <c r="D6" s="21">
        <f>A6</f>
        <v>0</v>
      </c>
      <c r="E6" s="22"/>
      <c r="F6" s="35" t="s">
        <v>5</v>
      </c>
      <c r="G6" s="35" t="s">
        <v>5</v>
      </c>
      <c r="H6" s="19" t="s">
        <v>6</v>
      </c>
      <c r="I6" s="11"/>
    </row>
    <row r="7" spans="1:29" s="2" customFormat="1" ht="11.25" hidden="1" x14ac:dyDescent="0.25">
      <c r="A7" s="106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45" hidden="1" x14ac:dyDescent="0.25">
      <c r="A8" s="106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06"/>
      <c r="C9" s="16"/>
      <c r="D9" s="21" t="str">
        <f>A6&amp;".2"</f>
        <v>.2</v>
      </c>
      <c r="E9" s="28" t="s">
        <v>10</v>
      </c>
      <c r="F9" s="35" t="s">
        <v>0</v>
      </c>
      <c r="G9" s="9"/>
      <c r="H9" s="19"/>
      <c r="I9" s="11"/>
    </row>
    <row r="10" spans="1:29" ht="18.75" hidden="1" x14ac:dyDescent="0.25">
      <c r="A10" s="106"/>
      <c r="C10" s="16"/>
      <c r="D10" s="21" t="str">
        <f>A6&amp;".3"</f>
        <v>.3</v>
      </c>
      <c r="E10" s="28" t="s">
        <v>11</v>
      </c>
      <c r="F10" s="35" t="s">
        <v>0</v>
      </c>
      <c r="G10" s="9"/>
      <c r="H10" s="19"/>
      <c r="I10" s="11"/>
    </row>
    <row r="11" spans="1:29" ht="18.75" hidden="1" x14ac:dyDescent="0.25">
      <c r="A11" s="106"/>
      <c r="C11" s="16"/>
      <c r="D11" s="21" t="str">
        <f>A6&amp;".4"</f>
        <v>.4</v>
      </c>
      <c r="E11" s="28" t="s">
        <v>12</v>
      </c>
      <c r="F11" s="35" t="s">
        <v>5</v>
      </c>
      <c r="G11" s="30"/>
      <c r="H11" s="19"/>
      <c r="I11" s="11"/>
    </row>
    <row r="12" spans="1:29" ht="10.5" hidden="1" customHeight="1" x14ac:dyDescent="0.25"/>
    <row r="13" spans="1:29" ht="33.75" hidden="1" x14ac:dyDescent="0.25">
      <c r="C13" s="16"/>
      <c r="D13" s="17"/>
      <c r="E13" s="7"/>
      <c r="F13" s="35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33.75" hidden="1" x14ac:dyDescent="0.25">
      <c r="C15" s="16"/>
      <c r="D15" s="17"/>
      <c r="E15" s="7"/>
      <c r="F15" s="35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22.5" hidden="1" x14ac:dyDescent="0.25">
      <c r="C17" s="16"/>
      <c r="D17" s="17"/>
      <c r="E17" s="7"/>
      <c r="F17" s="35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2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79.5" customHeight="1" x14ac:dyDescent="0.25">
      <c r="D21" s="115" t="s">
        <v>18</v>
      </c>
      <c r="E21" s="116"/>
      <c r="F21" s="117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18" t="s">
        <v>19</v>
      </c>
      <c r="E24" s="118"/>
      <c r="F24" s="118"/>
      <c r="G24" s="118"/>
      <c r="H24" s="118" t="s">
        <v>20</v>
      </c>
    </row>
    <row r="25" spans="1:24" ht="144.75" customHeight="1" x14ac:dyDescent="0.25">
      <c r="D25" s="118" t="s">
        <v>21</v>
      </c>
      <c r="E25" s="119" t="s">
        <v>22</v>
      </c>
      <c r="F25" s="119" t="s">
        <v>23</v>
      </c>
      <c r="G25" s="36" t="s">
        <v>319</v>
      </c>
      <c r="H25" s="118"/>
    </row>
    <row r="26" spans="1:24" ht="21" customHeight="1" x14ac:dyDescent="0.25">
      <c r="D26" s="118"/>
      <c r="E26" s="119"/>
      <c r="F26" s="119"/>
      <c r="G26" s="37" t="s">
        <v>25</v>
      </c>
      <c r="H26" s="118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78.75" customHeight="1" x14ac:dyDescent="0.25">
      <c r="C28" s="16"/>
      <c r="D28" s="17" t="s">
        <v>26</v>
      </c>
      <c r="E28" s="40" t="s">
        <v>29</v>
      </c>
      <c r="F28" s="35" t="s">
        <v>5</v>
      </c>
      <c r="G28" s="41" t="str">
        <f>IF(buhg_flag="да",IF(dateBuhg="","Не указана",dateBuhg),"Не осуществлялась")</f>
        <v>30.03.2021</v>
      </c>
      <c r="H28" s="19" t="s">
        <v>30</v>
      </c>
      <c r="I28" s="11"/>
    </row>
    <row r="29" spans="1:24" ht="41.25" customHeight="1" x14ac:dyDescent="0.25">
      <c r="C29" s="16"/>
      <c r="D29" s="17" t="s">
        <v>27</v>
      </c>
      <c r="E29" s="40" t="s">
        <v>31</v>
      </c>
      <c r="F29" s="35" t="s">
        <v>0</v>
      </c>
      <c r="G29" s="42">
        <v>21733.768199999999</v>
      </c>
      <c r="H29" s="19" t="s">
        <v>32</v>
      </c>
      <c r="I29" s="11"/>
    </row>
    <row r="30" spans="1:24" ht="22.5" x14ac:dyDescent="0.25">
      <c r="C30" s="16"/>
      <c r="D30" s="17" t="s">
        <v>28</v>
      </c>
      <c r="E30" s="40" t="s">
        <v>33</v>
      </c>
      <c r="F30" s="35" t="s">
        <v>0</v>
      </c>
      <c r="G30" s="43">
        <f>SUM(G31:G32,G39,G42:G50,G53,G56,G60)</f>
        <v>31182.127565924784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35" t="s">
        <v>0</v>
      </c>
      <c r="G31" s="42">
        <v>0</v>
      </c>
      <c r="H31" s="19"/>
      <c r="I31" s="11"/>
    </row>
    <row r="32" spans="1:24" ht="39.75" customHeight="1" x14ac:dyDescent="0.25">
      <c r="C32" s="16"/>
      <c r="D32" s="17" t="s">
        <v>37</v>
      </c>
      <c r="E32" s="44" t="s">
        <v>38</v>
      </c>
      <c r="F32" s="35" t="s">
        <v>0</v>
      </c>
      <c r="G32" s="43">
        <f>SUMIF($E33:$E38,$E7,G33:G38)</f>
        <v>0</v>
      </c>
      <c r="H32" s="19" t="s">
        <v>39</v>
      </c>
      <c r="I32" s="11"/>
    </row>
    <row r="33" spans="1:29" s="53" customFormat="1" ht="5.25" hidden="1" x14ac:dyDescent="0.25">
      <c r="A33" s="105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05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05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05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05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s="2" customFormat="1" ht="18" customHeight="1" x14ac:dyDescent="0.25">
      <c r="A38" s="20"/>
      <c r="C38" s="58"/>
      <c r="D38" s="59"/>
      <c r="E38" s="60" t="s">
        <v>47</v>
      </c>
      <c r="F38" s="61"/>
      <c r="G38" s="62"/>
      <c r="H38" s="63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22.5" x14ac:dyDescent="0.25">
      <c r="A39" s="20"/>
      <c r="C39" s="64"/>
      <c r="D39" s="17" t="s">
        <v>48</v>
      </c>
      <c r="E39" s="44" t="s">
        <v>49</v>
      </c>
      <c r="F39" s="35" t="s">
        <v>0</v>
      </c>
      <c r="G39" s="42">
        <v>1556.8620999999998</v>
      </c>
      <c r="H39" s="19"/>
      <c r="I39" s="11"/>
      <c r="K39" s="4"/>
      <c r="P39" s="4"/>
      <c r="S39" s="12"/>
      <c r="Y39" s="13"/>
      <c r="Z39" s="13"/>
      <c r="AA39" s="13"/>
      <c r="AB39" s="13"/>
      <c r="AC39" s="13"/>
    </row>
    <row r="40" spans="1:29" s="2" customFormat="1" ht="18.75" x14ac:dyDescent="0.25">
      <c r="A40" s="20"/>
      <c r="C40" s="66"/>
      <c r="D40" s="17" t="s">
        <v>50</v>
      </c>
      <c r="E40" s="67" t="s">
        <v>51</v>
      </c>
      <c r="F40" s="35" t="s">
        <v>52</v>
      </c>
      <c r="G40" s="42">
        <v>5.0936839921791766</v>
      </c>
      <c r="H40" s="19"/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18.75" x14ac:dyDescent="0.25">
      <c r="A41" s="20"/>
      <c r="C41" s="16"/>
      <c r="D41" s="17" t="s">
        <v>53</v>
      </c>
      <c r="E41" s="67" t="s">
        <v>54</v>
      </c>
      <c r="F41" s="35" t="s">
        <v>55</v>
      </c>
      <c r="G41" s="89">
        <v>305.6456</v>
      </c>
      <c r="H41" s="19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22.5" x14ac:dyDescent="0.25">
      <c r="A42" s="20"/>
      <c r="C42" s="16"/>
      <c r="D42" s="17" t="s">
        <v>56</v>
      </c>
      <c r="E42" s="44" t="s">
        <v>57</v>
      </c>
      <c r="F42" s="35" t="s">
        <v>0</v>
      </c>
      <c r="G42" s="42">
        <v>17236.149000000001</v>
      </c>
      <c r="H42" s="19"/>
      <c r="I42" s="11"/>
      <c r="K42" s="4"/>
      <c r="P42" s="4"/>
      <c r="S42" s="12"/>
      <c r="Y42" s="13"/>
      <c r="Z42" s="13"/>
      <c r="AA42" s="13"/>
      <c r="AB42" s="13"/>
      <c r="AC42" s="13"/>
    </row>
    <row r="43" spans="1:29" s="2" customFormat="1" ht="22.5" x14ac:dyDescent="0.25">
      <c r="A43" s="20"/>
      <c r="C43" s="16"/>
      <c r="D43" s="17" t="s">
        <v>58</v>
      </c>
      <c r="E43" s="44" t="s">
        <v>59</v>
      </c>
      <c r="F43" s="35" t="s">
        <v>0</v>
      </c>
      <c r="G43" s="42">
        <v>1592.0346</v>
      </c>
      <c r="H43" s="19"/>
      <c r="I43" s="11"/>
      <c r="K43" s="68"/>
      <c r="L43" s="3"/>
      <c r="M43" s="3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20"/>
      <c r="C44" s="66"/>
      <c r="D44" s="17" t="s">
        <v>60</v>
      </c>
      <c r="E44" s="44" t="s">
        <v>61</v>
      </c>
      <c r="F44" s="35" t="s">
        <v>0</v>
      </c>
      <c r="G44" s="42">
        <v>3889.7309789421856</v>
      </c>
      <c r="H44" s="19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20"/>
      <c r="C45" s="16"/>
      <c r="D45" s="17" t="s">
        <v>62</v>
      </c>
      <c r="E45" s="44" t="s">
        <v>63</v>
      </c>
      <c r="F45" s="35" t="s">
        <v>0</v>
      </c>
      <c r="G45" s="42">
        <f>G44*0.301044298919679</f>
        <v>1170.9813355418069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20"/>
      <c r="C46" s="66"/>
      <c r="D46" s="17" t="s">
        <v>64</v>
      </c>
      <c r="E46" s="44" t="s">
        <v>65</v>
      </c>
      <c r="F46" s="35" t="s">
        <v>0</v>
      </c>
      <c r="G46" s="42">
        <v>2692.3320399999998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20"/>
      <c r="C47" s="16"/>
      <c r="D47" s="17" t="s">
        <v>66</v>
      </c>
      <c r="E47" s="44" t="s">
        <v>67</v>
      </c>
      <c r="F47" s="35" t="s">
        <v>0</v>
      </c>
      <c r="G47" s="42">
        <f>G46*0.301044298919679</f>
        <v>810.51121144078911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20"/>
      <c r="C48" s="16"/>
      <c r="D48" s="17" t="s">
        <v>68</v>
      </c>
      <c r="E48" s="44" t="s">
        <v>69</v>
      </c>
      <c r="F48" s="35" t="s">
        <v>0</v>
      </c>
      <c r="G48" s="42">
        <v>131.26990000000001</v>
      </c>
      <c r="H48" s="19"/>
      <c r="I48" s="11"/>
      <c r="K48" s="68"/>
      <c r="L48" s="3"/>
      <c r="M48" s="3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20"/>
      <c r="C49" s="16"/>
      <c r="D49" s="17" t="s">
        <v>70</v>
      </c>
      <c r="E49" s="44" t="s">
        <v>71</v>
      </c>
      <c r="F49" s="35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39.75" customHeight="1" x14ac:dyDescent="0.25">
      <c r="A50" s="20"/>
      <c r="C50" s="16"/>
      <c r="D50" s="17" t="s">
        <v>72</v>
      </c>
      <c r="E50" s="44" t="s">
        <v>73</v>
      </c>
      <c r="F50" s="35" t="s">
        <v>0</v>
      </c>
      <c r="G50" s="42">
        <v>0</v>
      </c>
      <c r="H50" s="19" t="s">
        <v>74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35.25" customHeight="1" x14ac:dyDescent="0.25">
      <c r="A51" s="20"/>
      <c r="C51" s="16"/>
      <c r="D51" s="17" t="s">
        <v>75</v>
      </c>
      <c r="E51" s="67" t="s">
        <v>76</v>
      </c>
      <c r="F51" s="35" t="s">
        <v>0</v>
      </c>
      <c r="G51" s="42">
        <v>0</v>
      </c>
      <c r="H51" s="19" t="s">
        <v>77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37.5" customHeight="1" x14ac:dyDescent="0.25">
      <c r="A52" s="20"/>
      <c r="C52" s="16"/>
      <c r="D52" s="17" t="s">
        <v>78</v>
      </c>
      <c r="E52" s="67" t="s">
        <v>79</v>
      </c>
      <c r="F52" s="35" t="s">
        <v>0</v>
      </c>
      <c r="G52" s="42">
        <v>0</v>
      </c>
      <c r="H52" s="19" t="s">
        <v>80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18.75" x14ac:dyDescent="0.25">
      <c r="A53" s="20"/>
      <c r="C53" s="16"/>
      <c r="D53" s="17" t="s">
        <v>81</v>
      </c>
      <c r="E53" s="44" t="s">
        <v>82</v>
      </c>
      <c r="F53" s="35" t="s">
        <v>0</v>
      </c>
      <c r="G53" s="42">
        <v>0</v>
      </c>
      <c r="H53" s="19" t="s">
        <v>83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38.25" customHeight="1" x14ac:dyDescent="0.25">
      <c r="A54" s="20"/>
      <c r="C54" s="16"/>
      <c r="D54" s="17" t="s">
        <v>84</v>
      </c>
      <c r="E54" s="67" t="s">
        <v>76</v>
      </c>
      <c r="F54" s="35" t="s">
        <v>0</v>
      </c>
      <c r="G54" s="42">
        <v>0</v>
      </c>
      <c r="H54" s="19" t="s">
        <v>85</v>
      </c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52.5" customHeight="1" x14ac:dyDescent="0.25">
      <c r="A55" s="20"/>
      <c r="C55" s="16"/>
      <c r="D55" s="17" t="s">
        <v>86</v>
      </c>
      <c r="E55" s="67" t="s">
        <v>79</v>
      </c>
      <c r="F55" s="35" t="s">
        <v>0</v>
      </c>
      <c r="G55" s="42">
        <v>0</v>
      </c>
      <c r="H55" s="19" t="s">
        <v>87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20"/>
      <c r="C56" s="16"/>
      <c r="D56" s="107" t="s">
        <v>88</v>
      </c>
      <c r="E56" s="44" t="s">
        <v>89</v>
      </c>
      <c r="F56" s="109" t="s">
        <v>0</v>
      </c>
      <c r="G56" s="42">
        <v>638.64509999999996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45" x14ac:dyDescent="0.25">
      <c r="A57" s="20"/>
      <c r="C57" s="16"/>
      <c r="D57" s="108"/>
      <c r="E57" s="67" t="s">
        <v>90</v>
      </c>
      <c r="F57" s="110"/>
      <c r="G57" s="69" t="s">
        <v>91</v>
      </c>
      <c r="H57" s="19"/>
      <c r="I57" s="11"/>
      <c r="K57" s="4" t="e">
        <f ca="1">nerr(MATCH("есть",List01_flag_index_1,0))</f>
        <v>#NAME?</v>
      </c>
      <c r="P57" s="4"/>
      <c r="S57" s="12"/>
      <c r="Y57" s="13"/>
      <c r="Z57" s="13"/>
      <c r="AA57" s="13"/>
      <c r="AB57" s="13"/>
      <c r="AC57" s="13"/>
    </row>
    <row r="58" spans="1:29" s="4" customFormat="1" ht="5.25" hidden="1" x14ac:dyDescent="0.25">
      <c r="A58" s="70"/>
      <c r="C58" s="45"/>
      <c r="D58" s="111"/>
      <c r="E58" s="71"/>
      <c r="F58" s="113"/>
      <c r="G58" s="56"/>
      <c r="H58" s="50"/>
      <c r="S58" s="51"/>
      <c r="Y58" s="52"/>
      <c r="Z58" s="52"/>
      <c r="AA58" s="52"/>
      <c r="AB58" s="52"/>
      <c r="AC58" s="52"/>
    </row>
    <row r="59" spans="1:29" s="4" customFormat="1" ht="5.25" hidden="1" x14ac:dyDescent="0.25">
      <c r="A59" s="70"/>
      <c r="C59" s="45"/>
      <c r="D59" s="112"/>
      <c r="E59" s="72"/>
      <c r="F59" s="114"/>
      <c r="G59" s="73" t="s">
        <v>91</v>
      </c>
      <c r="H59" s="50"/>
      <c r="K59" s="4" t="e">
        <f ca="1">nerr(MATCH("есть",List01_flag_index_2,0))</f>
        <v>#NAME?</v>
      </c>
      <c r="S59" s="51"/>
      <c r="Y59" s="52"/>
      <c r="Z59" s="52"/>
      <c r="AA59" s="52"/>
      <c r="AB59" s="52"/>
      <c r="AC59" s="52"/>
    </row>
    <row r="60" spans="1:29" s="2" customFormat="1" ht="56.25" customHeight="1" x14ac:dyDescent="0.25">
      <c r="A60" s="20"/>
      <c r="C60" s="16"/>
      <c r="D60" s="74" t="s">
        <v>92</v>
      </c>
      <c r="E60" s="75" t="s">
        <v>93</v>
      </c>
      <c r="F60" s="76" t="s">
        <v>0</v>
      </c>
      <c r="G60" s="77">
        <f>SUM(G61:G64)</f>
        <v>1463.6113</v>
      </c>
      <c r="H60" s="19" t="s">
        <v>94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18.75" hidden="1" x14ac:dyDescent="0.25">
      <c r="A61" s="20"/>
      <c r="C61" s="16"/>
      <c r="D61" s="6" t="s">
        <v>95</v>
      </c>
      <c r="E61" s="67"/>
      <c r="F61" s="35"/>
      <c r="G61" s="78"/>
      <c r="H61" s="79"/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43.5" customHeight="1" x14ac:dyDescent="0.25">
      <c r="A62" s="20"/>
      <c r="C62" s="57" t="s">
        <v>42</v>
      </c>
      <c r="D62" s="6" t="s">
        <v>96</v>
      </c>
      <c r="E62" s="80" t="s">
        <v>320</v>
      </c>
      <c r="F62" s="35" t="s">
        <v>0</v>
      </c>
      <c r="G62" s="9">
        <f>162.2659</f>
        <v>162.26589999999999</v>
      </c>
      <c r="H62" s="10" t="s">
        <v>1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68.25" customHeight="1" x14ac:dyDescent="0.25">
      <c r="A63" s="20"/>
      <c r="C63" s="57" t="s">
        <v>42</v>
      </c>
      <c r="D63" s="6" t="s">
        <v>98</v>
      </c>
      <c r="E63" s="80" t="s">
        <v>321</v>
      </c>
      <c r="F63" s="35" t="s">
        <v>0</v>
      </c>
      <c r="G63" s="9">
        <v>1301.3453999999999</v>
      </c>
      <c r="H63" s="10" t="s">
        <v>1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18.75" x14ac:dyDescent="0.25">
      <c r="A64" s="20"/>
      <c r="C64" s="58"/>
      <c r="D64" s="59"/>
      <c r="E64" s="60" t="s">
        <v>100</v>
      </c>
      <c r="F64" s="61"/>
      <c r="G64" s="62"/>
      <c r="H64" s="63"/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22.5" x14ac:dyDescent="0.25">
      <c r="A65" s="20"/>
      <c r="C65" s="16"/>
      <c r="D65" s="17" t="s">
        <v>101</v>
      </c>
      <c r="E65" s="40" t="s">
        <v>102</v>
      </c>
      <c r="F65" s="35" t="s">
        <v>0</v>
      </c>
      <c r="G65" s="42">
        <f>G29-G30</f>
        <v>-9448.3593659247854</v>
      </c>
      <c r="H65" s="19"/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22.5" x14ac:dyDescent="0.25">
      <c r="A66" s="20"/>
      <c r="C66" s="66"/>
      <c r="D66" s="17" t="s">
        <v>103</v>
      </c>
      <c r="E66" s="40" t="s">
        <v>104</v>
      </c>
      <c r="F66" s="35" t="s">
        <v>0</v>
      </c>
      <c r="G66" s="102">
        <v>0</v>
      </c>
      <c r="H66" s="19" t="s">
        <v>105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33.75" x14ac:dyDescent="0.25">
      <c r="A67" s="20"/>
      <c r="C67" s="16"/>
      <c r="D67" s="17" t="s">
        <v>106</v>
      </c>
      <c r="E67" s="44" t="s">
        <v>107</v>
      </c>
      <c r="F67" s="35" t="s">
        <v>0</v>
      </c>
      <c r="G67" s="42">
        <v>0</v>
      </c>
      <c r="H67" s="1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18.75" x14ac:dyDescent="0.25">
      <c r="A68" s="20"/>
      <c r="C68" s="16"/>
      <c r="D68" s="17" t="s">
        <v>108</v>
      </c>
      <c r="E68" s="40" t="s">
        <v>109</v>
      </c>
      <c r="F68" s="35" t="s">
        <v>0</v>
      </c>
      <c r="G68" s="42">
        <v>-6.5430299999999999</v>
      </c>
      <c r="H68" s="19" t="s">
        <v>110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41.25" customHeight="1" x14ac:dyDescent="0.25">
      <c r="A69" s="20"/>
      <c r="C69" s="16"/>
      <c r="D69" s="17" t="s">
        <v>111</v>
      </c>
      <c r="E69" s="44" t="s">
        <v>112</v>
      </c>
      <c r="F69" s="35" t="s">
        <v>0</v>
      </c>
      <c r="G69" s="42">
        <v>-6.5430299999999999</v>
      </c>
      <c r="H69" s="19" t="s">
        <v>113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33.75" customHeight="1" x14ac:dyDescent="0.25">
      <c r="A70" s="20"/>
      <c r="C70" s="16"/>
      <c r="D70" s="17" t="s">
        <v>114</v>
      </c>
      <c r="E70" s="67" t="s">
        <v>115</v>
      </c>
      <c r="F70" s="35" t="s">
        <v>0</v>
      </c>
      <c r="G70" s="42">
        <v>11.426969999999999</v>
      </c>
      <c r="H70" s="19" t="s">
        <v>116</v>
      </c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20"/>
      <c r="C71" s="16"/>
      <c r="D71" s="17" t="s">
        <v>117</v>
      </c>
      <c r="E71" s="67" t="s">
        <v>118</v>
      </c>
      <c r="F71" s="35" t="s">
        <v>0</v>
      </c>
      <c r="G71" s="42">
        <v>17.97</v>
      </c>
      <c r="H71" s="19" t="s">
        <v>119</v>
      </c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20"/>
      <c r="C72" s="16"/>
      <c r="D72" s="17" t="s">
        <v>120</v>
      </c>
      <c r="E72" s="44" t="s">
        <v>121</v>
      </c>
      <c r="F72" s="35" t="s">
        <v>0</v>
      </c>
      <c r="G72" s="42">
        <v>0</v>
      </c>
      <c r="H72" s="19"/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78.75" customHeight="1" x14ac:dyDescent="0.25">
      <c r="A73" s="20"/>
      <c r="C73" s="16"/>
      <c r="D73" s="17" t="s">
        <v>122</v>
      </c>
      <c r="E73" s="40" t="s">
        <v>123</v>
      </c>
      <c r="F73" s="35" t="s">
        <v>124</v>
      </c>
      <c r="G73" s="102" t="s">
        <v>125</v>
      </c>
      <c r="H73" s="19" t="s">
        <v>126</v>
      </c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86.25" customHeight="1" x14ac:dyDescent="0.25">
      <c r="A74" s="20"/>
      <c r="C74" s="16"/>
      <c r="D74" s="17" t="s">
        <v>127</v>
      </c>
      <c r="E74" s="40" t="s">
        <v>128</v>
      </c>
      <c r="F74" s="35" t="s">
        <v>16</v>
      </c>
      <c r="G74" s="42">
        <v>280.86000000000007</v>
      </c>
      <c r="H74" s="19" t="s">
        <v>129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53" customFormat="1" ht="5.25" hidden="1" x14ac:dyDescent="0.25">
      <c r="A75" s="70"/>
      <c r="B75" s="4"/>
      <c r="C75" s="45"/>
      <c r="D75" s="82" t="s">
        <v>130</v>
      </c>
      <c r="E75" s="83"/>
      <c r="F75" s="84"/>
      <c r="G75" s="85"/>
      <c r="H75" s="86"/>
      <c r="I75" s="4"/>
      <c r="J75" s="4"/>
      <c r="K75" s="4"/>
      <c r="L75" s="4"/>
      <c r="M75" s="4"/>
      <c r="N75" s="4"/>
      <c r="O75" s="4"/>
      <c r="P75" s="4"/>
      <c r="Q75" s="4"/>
      <c r="R75" s="4"/>
      <c r="S75" s="51"/>
      <c r="T75" s="4"/>
      <c r="U75" s="4"/>
      <c r="V75" s="4"/>
      <c r="W75" s="4"/>
      <c r="X75" s="4"/>
      <c r="Y75" s="52"/>
      <c r="Z75" s="52"/>
      <c r="AA75" s="52"/>
      <c r="AB75" s="52"/>
      <c r="AC75" s="52"/>
    </row>
    <row r="76" spans="1:29" ht="22.5" x14ac:dyDescent="0.25">
      <c r="C76" s="57" t="s">
        <v>42</v>
      </c>
      <c r="D76" s="17" t="s">
        <v>202</v>
      </c>
      <c r="E76" s="101" t="s">
        <v>322</v>
      </c>
      <c r="F76" s="35" t="s">
        <v>16</v>
      </c>
      <c r="G76" s="9">
        <v>113.66</v>
      </c>
      <c r="H76" s="19" t="s">
        <v>17</v>
      </c>
      <c r="I76" s="11"/>
    </row>
    <row r="77" spans="1:29" ht="22.5" x14ac:dyDescent="0.25">
      <c r="C77" s="57" t="s">
        <v>42</v>
      </c>
      <c r="D77" s="17" t="s">
        <v>204</v>
      </c>
      <c r="E77" s="101" t="s">
        <v>323</v>
      </c>
      <c r="F77" s="35" t="s">
        <v>16</v>
      </c>
      <c r="G77" s="9">
        <v>22.64</v>
      </c>
      <c r="H77" s="19" t="s">
        <v>17</v>
      </c>
      <c r="I77" s="11"/>
    </row>
    <row r="78" spans="1:29" ht="22.5" x14ac:dyDescent="0.25">
      <c r="C78" s="57" t="s">
        <v>42</v>
      </c>
      <c r="D78" s="17" t="s">
        <v>206</v>
      </c>
      <c r="E78" s="101" t="s">
        <v>324</v>
      </c>
      <c r="F78" s="35" t="s">
        <v>16</v>
      </c>
      <c r="G78" s="9">
        <v>3.98</v>
      </c>
      <c r="H78" s="19" t="s">
        <v>17</v>
      </c>
      <c r="I78" s="11"/>
    </row>
    <row r="79" spans="1:29" ht="22.5" x14ac:dyDescent="0.25">
      <c r="C79" s="57" t="s">
        <v>42</v>
      </c>
      <c r="D79" s="17" t="s">
        <v>208</v>
      </c>
      <c r="E79" s="101" t="s">
        <v>325</v>
      </c>
      <c r="F79" s="35" t="s">
        <v>16</v>
      </c>
      <c r="G79" s="9">
        <v>5.32</v>
      </c>
      <c r="H79" s="19" t="s">
        <v>17</v>
      </c>
      <c r="I79" s="11"/>
    </row>
    <row r="80" spans="1:29" ht="22.5" x14ac:dyDescent="0.25">
      <c r="C80" s="57" t="s">
        <v>42</v>
      </c>
      <c r="D80" s="17" t="s">
        <v>210</v>
      </c>
      <c r="E80" s="101" t="s">
        <v>326</v>
      </c>
      <c r="F80" s="35" t="s">
        <v>16</v>
      </c>
      <c r="G80" s="9">
        <v>89.98</v>
      </c>
      <c r="H80" s="19" t="s">
        <v>17</v>
      </c>
      <c r="I80" s="11"/>
    </row>
    <row r="81" spans="1:29" ht="22.5" x14ac:dyDescent="0.25">
      <c r="C81" s="57" t="s">
        <v>42</v>
      </c>
      <c r="D81" s="17" t="s">
        <v>212</v>
      </c>
      <c r="E81" s="101" t="s">
        <v>327</v>
      </c>
      <c r="F81" s="35" t="s">
        <v>16</v>
      </c>
      <c r="G81" s="9">
        <v>6.45</v>
      </c>
      <c r="H81" s="19" t="s">
        <v>17</v>
      </c>
      <c r="I81" s="11"/>
    </row>
    <row r="82" spans="1:29" ht="22.5" x14ac:dyDescent="0.25">
      <c r="C82" s="57" t="s">
        <v>42</v>
      </c>
      <c r="D82" s="17" t="s">
        <v>214</v>
      </c>
      <c r="E82" s="101" t="s">
        <v>328</v>
      </c>
      <c r="F82" s="35" t="s">
        <v>16</v>
      </c>
      <c r="G82" s="9">
        <v>4.33</v>
      </c>
      <c r="H82" s="19" t="s">
        <v>17</v>
      </c>
      <c r="I82" s="11"/>
    </row>
    <row r="83" spans="1:29" ht="22.5" x14ac:dyDescent="0.25">
      <c r="C83" s="57" t="s">
        <v>42</v>
      </c>
      <c r="D83" s="17" t="s">
        <v>216</v>
      </c>
      <c r="E83" s="101" t="s">
        <v>329</v>
      </c>
      <c r="F83" s="35" t="s">
        <v>16</v>
      </c>
      <c r="G83" s="9">
        <v>5.16</v>
      </c>
      <c r="H83" s="19" t="s">
        <v>17</v>
      </c>
      <c r="I83" s="11"/>
    </row>
    <row r="84" spans="1:29" ht="22.5" x14ac:dyDescent="0.25">
      <c r="C84" s="57" t="s">
        <v>42</v>
      </c>
      <c r="D84" s="17" t="s">
        <v>218</v>
      </c>
      <c r="E84" s="101" t="s">
        <v>330</v>
      </c>
      <c r="F84" s="35" t="s">
        <v>16</v>
      </c>
      <c r="G84" s="9">
        <v>2.0099999999999998</v>
      </c>
      <c r="H84" s="19" t="s">
        <v>17</v>
      </c>
      <c r="I84" s="11"/>
    </row>
    <row r="85" spans="1:29" ht="22.5" x14ac:dyDescent="0.25">
      <c r="C85" s="57" t="s">
        <v>42</v>
      </c>
      <c r="D85" s="17" t="s">
        <v>220</v>
      </c>
      <c r="E85" s="101" t="s">
        <v>331</v>
      </c>
      <c r="F85" s="35" t="s">
        <v>16</v>
      </c>
      <c r="G85" s="9">
        <v>1.08</v>
      </c>
      <c r="H85" s="19" t="s">
        <v>17</v>
      </c>
      <c r="I85" s="11"/>
    </row>
    <row r="86" spans="1:29" ht="22.5" x14ac:dyDescent="0.25">
      <c r="C86" s="57" t="s">
        <v>42</v>
      </c>
      <c r="D86" s="17" t="s">
        <v>222</v>
      </c>
      <c r="E86" s="101" t="s">
        <v>332</v>
      </c>
      <c r="F86" s="35" t="s">
        <v>16</v>
      </c>
      <c r="G86" s="9">
        <v>1.5</v>
      </c>
      <c r="H86" s="19" t="s">
        <v>17</v>
      </c>
      <c r="I86" s="11"/>
    </row>
    <row r="87" spans="1:29" ht="22.5" x14ac:dyDescent="0.25">
      <c r="C87" s="57" t="s">
        <v>42</v>
      </c>
      <c r="D87" s="17" t="s">
        <v>224</v>
      </c>
      <c r="E87" s="101" t="s">
        <v>333</v>
      </c>
      <c r="F87" s="35" t="s">
        <v>16</v>
      </c>
      <c r="G87" s="9">
        <v>3.44</v>
      </c>
      <c r="H87" s="19" t="s">
        <v>17</v>
      </c>
      <c r="I87" s="11"/>
    </row>
    <row r="88" spans="1:29" ht="22.5" x14ac:dyDescent="0.25">
      <c r="C88" s="57" t="s">
        <v>42</v>
      </c>
      <c r="D88" s="17" t="s">
        <v>226</v>
      </c>
      <c r="E88" s="101" t="s">
        <v>334</v>
      </c>
      <c r="F88" s="35" t="s">
        <v>16</v>
      </c>
      <c r="G88" s="9">
        <v>3.32</v>
      </c>
      <c r="H88" s="19" t="s">
        <v>17</v>
      </c>
      <c r="I88" s="11"/>
    </row>
    <row r="89" spans="1:29" ht="22.5" x14ac:dyDescent="0.25">
      <c r="C89" s="57" t="s">
        <v>42</v>
      </c>
      <c r="D89" s="17" t="s">
        <v>228</v>
      </c>
      <c r="E89" s="101" t="s">
        <v>335</v>
      </c>
      <c r="F89" s="35" t="s">
        <v>16</v>
      </c>
      <c r="G89" s="9">
        <v>0.76</v>
      </c>
      <c r="H89" s="19" t="s">
        <v>17</v>
      </c>
      <c r="I89" s="11"/>
    </row>
    <row r="90" spans="1:29" ht="22.5" x14ac:dyDescent="0.25">
      <c r="C90" s="57" t="s">
        <v>42</v>
      </c>
      <c r="D90" s="17" t="s">
        <v>230</v>
      </c>
      <c r="E90" s="101" t="s">
        <v>336</v>
      </c>
      <c r="F90" s="35" t="s">
        <v>16</v>
      </c>
      <c r="G90" s="9">
        <v>0.47</v>
      </c>
      <c r="H90" s="19" t="s">
        <v>17</v>
      </c>
      <c r="I90" s="11"/>
    </row>
    <row r="91" spans="1:29" ht="22.5" x14ac:dyDescent="0.25">
      <c r="C91" s="57" t="s">
        <v>42</v>
      </c>
      <c r="D91" s="17" t="s">
        <v>232</v>
      </c>
      <c r="E91" s="101" t="s">
        <v>337</v>
      </c>
      <c r="F91" s="35" t="s">
        <v>16</v>
      </c>
      <c r="G91" s="9">
        <v>13.32</v>
      </c>
      <c r="H91" s="19" t="s">
        <v>17</v>
      </c>
      <c r="I91" s="11"/>
    </row>
    <row r="92" spans="1:29" ht="22.5" x14ac:dyDescent="0.25">
      <c r="C92" s="57" t="s">
        <v>42</v>
      </c>
      <c r="D92" s="17" t="s">
        <v>234</v>
      </c>
      <c r="E92" s="101" t="s">
        <v>338</v>
      </c>
      <c r="F92" s="35" t="s">
        <v>16</v>
      </c>
      <c r="G92" s="9">
        <v>1.72</v>
      </c>
      <c r="H92" s="19" t="s">
        <v>17</v>
      </c>
      <c r="I92" s="11"/>
    </row>
    <row r="93" spans="1:29" ht="22.5" x14ac:dyDescent="0.25">
      <c r="C93" s="57" t="s">
        <v>42</v>
      </c>
      <c r="D93" s="17" t="s">
        <v>236</v>
      </c>
      <c r="E93" s="101" t="s">
        <v>339</v>
      </c>
      <c r="F93" s="35" t="s">
        <v>16</v>
      </c>
      <c r="G93" s="9">
        <v>1.72</v>
      </c>
      <c r="H93" s="19" t="s">
        <v>17</v>
      </c>
      <c r="I93" s="11"/>
    </row>
    <row r="94" spans="1:29" ht="33.75" x14ac:dyDescent="0.25">
      <c r="C94" s="58"/>
      <c r="D94" s="59"/>
      <c r="E94" s="87" t="s">
        <v>131</v>
      </c>
      <c r="F94" s="61"/>
      <c r="G94" s="62"/>
      <c r="H94" s="88" t="s">
        <v>132</v>
      </c>
      <c r="I94" s="11"/>
    </row>
    <row r="95" spans="1:29" s="2" customFormat="1" ht="33.75" x14ac:dyDescent="0.25">
      <c r="A95" s="20"/>
      <c r="C95" s="16"/>
      <c r="D95" s="17" t="s">
        <v>133</v>
      </c>
      <c r="E95" s="44" t="s">
        <v>134</v>
      </c>
      <c r="F95" s="35" t="s">
        <v>16</v>
      </c>
      <c r="G95" s="42">
        <f>27.8972-5.3321-0.2304</f>
        <v>22.334700000000002</v>
      </c>
      <c r="H95" s="19" t="s">
        <v>135</v>
      </c>
      <c r="I95" s="11"/>
      <c r="K95" s="4"/>
      <c r="P95" s="4"/>
      <c r="S95" s="12"/>
      <c r="Y95" s="13"/>
      <c r="Z95" s="13"/>
      <c r="AA95" s="13"/>
      <c r="AB95" s="13"/>
      <c r="AC95" s="13"/>
    </row>
    <row r="96" spans="1:29" s="2" customFormat="1" ht="33.75" x14ac:dyDescent="0.25">
      <c r="A96" s="20"/>
      <c r="C96" s="16"/>
      <c r="D96" s="17" t="s">
        <v>136</v>
      </c>
      <c r="E96" s="44" t="s">
        <v>137</v>
      </c>
      <c r="F96" s="35" t="s">
        <v>138</v>
      </c>
      <c r="G96" s="89">
        <v>0</v>
      </c>
      <c r="H96" s="19" t="s">
        <v>139</v>
      </c>
      <c r="I96" s="11"/>
      <c r="K96" s="4"/>
      <c r="P96" s="4"/>
      <c r="S96" s="12"/>
      <c r="Y96" s="13"/>
      <c r="Z96" s="13"/>
      <c r="AA96" s="13"/>
      <c r="AB96" s="13"/>
      <c r="AC96" s="13"/>
    </row>
    <row r="97" spans="1:29" s="2" customFormat="1" ht="22.5" x14ac:dyDescent="0.25">
      <c r="A97" s="20"/>
      <c r="C97" s="16"/>
      <c r="D97" s="17" t="s">
        <v>140</v>
      </c>
      <c r="E97" s="44" t="s">
        <v>141</v>
      </c>
      <c r="F97" s="35" t="s">
        <v>138</v>
      </c>
      <c r="G97" s="18">
        <v>0</v>
      </c>
      <c r="H97" s="19" t="s">
        <v>142</v>
      </c>
      <c r="I97" s="11"/>
      <c r="K97" s="4"/>
      <c r="P97" s="4"/>
      <c r="S97" s="12"/>
      <c r="Y97" s="13"/>
      <c r="Z97" s="13"/>
      <c r="AA97" s="13"/>
      <c r="AB97" s="13"/>
      <c r="AC97" s="13"/>
    </row>
    <row r="98" spans="1:29" s="2" customFormat="1" ht="56.25" x14ac:dyDescent="0.25">
      <c r="A98" s="20"/>
      <c r="C98" s="16"/>
      <c r="D98" s="17" t="s">
        <v>143</v>
      </c>
      <c r="E98" s="44" t="s">
        <v>144</v>
      </c>
      <c r="F98" s="35" t="s">
        <v>138</v>
      </c>
      <c r="G98" s="89">
        <v>0</v>
      </c>
      <c r="H98" s="19" t="s">
        <v>145</v>
      </c>
      <c r="I98" s="11"/>
      <c r="K98" s="4"/>
      <c r="P98" s="4"/>
      <c r="S98" s="12"/>
      <c r="Y98" s="13"/>
      <c r="Z98" s="13"/>
      <c r="AA98" s="13"/>
      <c r="AB98" s="13"/>
      <c r="AC98" s="13"/>
    </row>
    <row r="99" spans="1:29" s="2" customFormat="1" ht="18.75" x14ac:dyDescent="0.25">
      <c r="A99" s="20"/>
      <c r="C99" s="16"/>
      <c r="D99" s="17" t="s">
        <v>146</v>
      </c>
      <c r="E99" s="67" t="s">
        <v>147</v>
      </c>
      <c r="F99" s="35" t="s">
        <v>138</v>
      </c>
      <c r="G99" s="89">
        <v>0</v>
      </c>
      <c r="H99" s="19"/>
      <c r="I99" s="11"/>
      <c r="K99" s="4"/>
      <c r="P99" s="4"/>
      <c r="S99" s="12"/>
      <c r="Y99" s="13"/>
      <c r="Z99" s="13"/>
      <c r="AA99" s="13"/>
      <c r="AB99" s="13"/>
      <c r="AC99" s="13"/>
    </row>
    <row r="100" spans="1:29" s="2" customFormat="1" ht="45" x14ac:dyDescent="0.25">
      <c r="A100" s="20"/>
      <c r="C100" s="16"/>
      <c r="D100" s="17" t="s">
        <v>148</v>
      </c>
      <c r="E100" s="28" t="s">
        <v>149</v>
      </c>
      <c r="F100" s="35" t="s">
        <v>138</v>
      </c>
      <c r="G100" s="89">
        <v>0</v>
      </c>
      <c r="H100" s="19"/>
      <c r="I100" s="11"/>
      <c r="K100" s="4"/>
      <c r="P100" s="4"/>
      <c r="S100" s="12"/>
      <c r="Y100" s="13"/>
      <c r="Z100" s="13"/>
      <c r="AA100" s="13"/>
      <c r="AB100" s="13"/>
      <c r="AC100" s="13"/>
    </row>
    <row r="101" spans="1:29" s="2" customFormat="1" ht="22.5" x14ac:dyDescent="0.25">
      <c r="A101" s="20"/>
      <c r="C101" s="16"/>
      <c r="D101" s="17" t="s">
        <v>150</v>
      </c>
      <c r="E101" s="44" t="s">
        <v>151</v>
      </c>
      <c r="F101" s="35" t="s">
        <v>138</v>
      </c>
      <c r="G101" s="89">
        <v>0</v>
      </c>
      <c r="H101" s="19"/>
      <c r="I101" s="11"/>
      <c r="K101" s="4"/>
      <c r="P101" s="4"/>
      <c r="S101" s="12"/>
      <c r="Y101" s="13"/>
      <c r="Z101" s="13"/>
      <c r="AA101" s="13"/>
      <c r="AB101" s="13"/>
      <c r="AC101" s="13"/>
    </row>
    <row r="102" spans="1:29" s="2" customFormat="1" ht="22.5" x14ac:dyDescent="0.25">
      <c r="A102" s="20"/>
      <c r="C102" s="16"/>
      <c r="D102" s="17" t="s">
        <v>152</v>
      </c>
      <c r="E102" s="40" t="s">
        <v>153</v>
      </c>
      <c r="F102" s="35" t="s">
        <v>154</v>
      </c>
      <c r="G102" s="89">
        <v>0</v>
      </c>
      <c r="H102" s="19"/>
      <c r="I102" s="11"/>
      <c r="K102" s="4"/>
      <c r="P102" s="4"/>
      <c r="S102" s="12"/>
      <c r="Y102" s="13"/>
      <c r="Z102" s="13"/>
      <c r="AA102" s="13"/>
      <c r="AB102" s="13"/>
      <c r="AC102" s="13"/>
    </row>
    <row r="103" spans="1:29" s="2" customFormat="1" ht="22.5" x14ac:dyDescent="0.25">
      <c r="A103" s="20"/>
      <c r="C103" s="16"/>
      <c r="D103" s="17" t="s">
        <v>155</v>
      </c>
      <c r="E103" s="40" t="s">
        <v>156</v>
      </c>
      <c r="F103" s="35" t="s">
        <v>157</v>
      </c>
      <c r="G103" s="89">
        <v>0</v>
      </c>
      <c r="H103" s="19"/>
      <c r="I103" s="11"/>
      <c r="K103" s="4"/>
      <c r="P103" s="4"/>
      <c r="S103" s="12"/>
      <c r="Y103" s="13"/>
      <c r="Z103" s="13"/>
      <c r="AA103" s="13"/>
      <c r="AB103" s="13"/>
      <c r="AC103" s="13"/>
    </row>
    <row r="104" spans="1:29" s="2" customFormat="1" ht="33.75" x14ac:dyDescent="0.25">
      <c r="A104" s="20"/>
      <c r="C104" s="16"/>
      <c r="D104" s="17" t="s">
        <v>158</v>
      </c>
      <c r="E104" s="44" t="s">
        <v>159</v>
      </c>
      <c r="F104" s="35" t="s">
        <v>157</v>
      </c>
      <c r="G104" s="89">
        <v>0</v>
      </c>
      <c r="H104" s="19" t="s">
        <v>160</v>
      </c>
      <c r="I104" s="11"/>
      <c r="K104" s="4"/>
      <c r="P104" s="4"/>
      <c r="S104" s="12"/>
      <c r="Y104" s="13"/>
      <c r="Z104" s="13"/>
      <c r="AA104" s="13"/>
      <c r="AB104" s="13"/>
      <c r="AC104" s="13"/>
    </row>
    <row r="105" spans="1:29" ht="22.5" x14ac:dyDescent="0.25">
      <c r="C105" s="16"/>
      <c r="D105" s="17" t="s">
        <v>161</v>
      </c>
      <c r="E105" s="40" t="s">
        <v>162</v>
      </c>
      <c r="F105" s="35" t="s">
        <v>163</v>
      </c>
      <c r="G105" s="42">
        <v>18</v>
      </c>
      <c r="H105" s="19"/>
      <c r="I105" s="11"/>
    </row>
    <row r="106" spans="1:29" ht="22.5" x14ac:dyDescent="0.25">
      <c r="C106" s="16"/>
      <c r="D106" s="17" t="s">
        <v>164</v>
      </c>
      <c r="E106" s="40" t="s">
        <v>165</v>
      </c>
      <c r="F106" s="35" t="s">
        <v>163</v>
      </c>
      <c r="G106" s="42">
        <v>4</v>
      </c>
      <c r="H106" s="19"/>
      <c r="I106" s="11"/>
    </row>
    <row r="107" spans="1:29" ht="56.25" x14ac:dyDescent="0.25">
      <c r="C107" s="16"/>
      <c r="D107" s="17" t="s">
        <v>166</v>
      </c>
      <c r="E107" s="40" t="s">
        <v>167</v>
      </c>
      <c r="F107" s="35" t="s">
        <v>2</v>
      </c>
      <c r="G107" s="89">
        <v>0</v>
      </c>
      <c r="H107" s="19" t="s">
        <v>168</v>
      </c>
      <c r="I107" s="11"/>
    </row>
    <row r="108" spans="1:29" s="53" customFormat="1" ht="5.25" hidden="1" x14ac:dyDescent="0.25">
      <c r="A108" s="70"/>
      <c r="B108" s="4"/>
      <c r="C108" s="45"/>
      <c r="D108" s="90" t="s">
        <v>169</v>
      </c>
      <c r="E108" s="91"/>
      <c r="F108" s="84"/>
      <c r="G108" s="85"/>
      <c r="H108" s="86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51"/>
      <c r="T108" s="4"/>
      <c r="U108" s="4"/>
      <c r="V108" s="4"/>
      <c r="W108" s="4"/>
      <c r="X108" s="4"/>
      <c r="Y108" s="52"/>
      <c r="Z108" s="52"/>
      <c r="AA108" s="52"/>
      <c r="AB108" s="52"/>
      <c r="AC108" s="52"/>
    </row>
    <row r="109" spans="1:29" ht="47.25" customHeight="1" x14ac:dyDescent="0.25">
      <c r="C109" s="58"/>
      <c r="D109" s="59"/>
      <c r="E109" s="87" t="s">
        <v>131</v>
      </c>
      <c r="F109" s="61"/>
      <c r="G109" s="62"/>
      <c r="H109" s="88" t="s">
        <v>170</v>
      </c>
      <c r="I109" s="11"/>
    </row>
    <row r="110" spans="1:29" ht="74.25" customHeight="1" x14ac:dyDescent="0.25">
      <c r="C110" s="16"/>
      <c r="D110" s="17" t="s">
        <v>171</v>
      </c>
      <c r="E110" s="40" t="s">
        <v>172</v>
      </c>
      <c r="F110" s="35" t="s">
        <v>13</v>
      </c>
      <c r="G110" s="89">
        <v>0</v>
      </c>
      <c r="H110" s="19" t="s">
        <v>173</v>
      </c>
      <c r="I110" s="11"/>
    </row>
    <row r="111" spans="1:29" s="53" customFormat="1" ht="5.25" hidden="1" x14ac:dyDescent="0.25">
      <c r="A111" s="70"/>
      <c r="B111" s="4"/>
      <c r="C111" s="45"/>
      <c r="D111" s="82" t="s">
        <v>174</v>
      </c>
      <c r="E111" s="83"/>
      <c r="F111" s="84"/>
      <c r="G111" s="85"/>
      <c r="H111" s="86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51"/>
      <c r="T111" s="4"/>
      <c r="U111" s="4"/>
      <c r="V111" s="4"/>
      <c r="W111" s="4"/>
      <c r="X111" s="4"/>
      <c r="Y111" s="52"/>
      <c r="Z111" s="52"/>
      <c r="AA111" s="52"/>
      <c r="AB111" s="52"/>
      <c r="AC111" s="52"/>
    </row>
    <row r="112" spans="1:29" ht="46.5" customHeight="1" x14ac:dyDescent="0.25">
      <c r="C112" s="58"/>
      <c r="D112" s="59"/>
      <c r="E112" s="87" t="s">
        <v>131</v>
      </c>
      <c r="F112" s="61"/>
      <c r="G112" s="62"/>
      <c r="H112" s="88" t="s">
        <v>175</v>
      </c>
      <c r="I112" s="11"/>
    </row>
    <row r="113" spans="1:29" ht="50.25" customHeight="1" x14ac:dyDescent="0.25">
      <c r="C113" s="16"/>
      <c r="D113" s="17" t="s">
        <v>176</v>
      </c>
      <c r="E113" s="40" t="s">
        <v>177</v>
      </c>
      <c r="F113" s="35" t="s">
        <v>13</v>
      </c>
      <c r="G113" s="89">
        <v>0</v>
      </c>
      <c r="H113" s="19" t="s">
        <v>178</v>
      </c>
      <c r="I113" s="11"/>
    </row>
    <row r="114" spans="1:29" s="53" customFormat="1" ht="5.25" hidden="1" x14ac:dyDescent="0.25">
      <c r="A114" s="70"/>
      <c r="B114" s="4"/>
      <c r="C114" s="45"/>
      <c r="D114" s="82" t="s">
        <v>179</v>
      </c>
      <c r="E114" s="83"/>
      <c r="F114" s="84"/>
      <c r="G114" s="85"/>
      <c r="H114" s="86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51"/>
      <c r="T114" s="4"/>
      <c r="U114" s="4"/>
      <c r="V114" s="4"/>
      <c r="W114" s="4"/>
      <c r="X114" s="4"/>
      <c r="Y114" s="52"/>
      <c r="Z114" s="52"/>
      <c r="AA114" s="52"/>
      <c r="AB114" s="52"/>
      <c r="AC114" s="52"/>
    </row>
    <row r="115" spans="1:29" ht="33.75" x14ac:dyDescent="0.25">
      <c r="C115" s="58"/>
      <c r="D115" s="59"/>
      <c r="E115" s="87" t="s">
        <v>131</v>
      </c>
      <c r="F115" s="61"/>
      <c r="G115" s="62"/>
      <c r="H115" s="88" t="s">
        <v>180</v>
      </c>
      <c r="I115" s="11"/>
    </row>
    <row r="116" spans="1:29" ht="45.75" customHeight="1" x14ac:dyDescent="0.25">
      <c r="C116" s="16"/>
      <c r="D116" s="17" t="s">
        <v>181</v>
      </c>
      <c r="E116" s="40" t="s">
        <v>182</v>
      </c>
      <c r="F116" s="35" t="s">
        <v>183</v>
      </c>
      <c r="G116" s="42">
        <v>0</v>
      </c>
      <c r="H116" s="19" t="s">
        <v>184</v>
      </c>
      <c r="I116" s="11"/>
    </row>
    <row r="117" spans="1:29" ht="33.75" x14ac:dyDescent="0.25">
      <c r="C117" s="16"/>
      <c r="D117" s="17" t="s">
        <v>185</v>
      </c>
      <c r="E117" s="40" t="s">
        <v>186</v>
      </c>
      <c r="F117" s="35" t="s">
        <v>187</v>
      </c>
      <c r="G117" s="42">
        <v>0</v>
      </c>
      <c r="H117" s="19" t="s">
        <v>184</v>
      </c>
      <c r="I117" s="11"/>
    </row>
    <row r="118" spans="1:29" ht="67.5" x14ac:dyDescent="0.25">
      <c r="C118" s="16"/>
      <c r="D118" s="17" t="s">
        <v>188</v>
      </c>
      <c r="E118" s="40" t="s">
        <v>189</v>
      </c>
      <c r="F118" s="35" t="s">
        <v>124</v>
      </c>
      <c r="G118" s="92"/>
      <c r="H118" s="19" t="s">
        <v>190</v>
      </c>
      <c r="I118" s="11"/>
    </row>
    <row r="119" spans="1:29" ht="22.5" x14ac:dyDescent="0.25">
      <c r="C119" s="16"/>
      <c r="D119" s="17" t="s">
        <v>191</v>
      </c>
      <c r="E119" s="44" t="s">
        <v>192</v>
      </c>
      <c r="F119" s="35" t="s">
        <v>124</v>
      </c>
      <c r="G119" s="92"/>
      <c r="H119" s="19" t="s">
        <v>190</v>
      </c>
      <c r="I119" s="11"/>
    </row>
    <row r="120" spans="1:29" ht="22.5" x14ac:dyDescent="0.25">
      <c r="C120" s="16"/>
      <c r="D120" s="17" t="s">
        <v>193</v>
      </c>
      <c r="E120" s="44" t="s">
        <v>194</v>
      </c>
      <c r="F120" s="35" t="s">
        <v>124</v>
      </c>
      <c r="G120" s="92"/>
      <c r="H120" s="19" t="s">
        <v>190</v>
      </c>
      <c r="I120" s="11"/>
    </row>
    <row r="121" spans="1:29" s="53" customFormat="1" ht="5.25" hidden="1" x14ac:dyDescent="0.25">
      <c r="A121" s="70"/>
      <c r="B121" s="4"/>
      <c r="C121" s="45"/>
      <c r="D121" s="93"/>
      <c r="E121" s="94"/>
      <c r="F121" s="95"/>
      <c r="G121" s="96"/>
      <c r="H121" s="96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51"/>
      <c r="T121" s="4"/>
      <c r="U121" s="4"/>
      <c r="V121" s="4"/>
      <c r="W121" s="4"/>
      <c r="X121" s="4"/>
      <c r="Y121" s="52"/>
      <c r="Z121" s="52"/>
      <c r="AA121" s="52"/>
      <c r="AB121" s="52"/>
      <c r="AC121" s="52"/>
    </row>
    <row r="122" spans="1:29" ht="10.5" customHeight="1" x14ac:dyDescent="0.25">
      <c r="C122" s="16"/>
    </row>
    <row r="123" spans="1:29" ht="12.75" x14ac:dyDescent="0.25">
      <c r="C123" s="16"/>
      <c r="D123" s="97">
        <v>1</v>
      </c>
      <c r="E123" s="104" t="s">
        <v>195</v>
      </c>
      <c r="F123" s="104"/>
      <c r="G123" s="104"/>
      <c r="H123" s="98"/>
    </row>
    <row r="124" spans="1:29" s="53" customFormat="1" ht="11.25" x14ac:dyDescent="0.25">
      <c r="A124" s="70"/>
      <c r="B124" s="4"/>
      <c r="C124" s="99"/>
      <c r="E124" s="100" t="s">
        <v>196</v>
      </c>
      <c r="F124" s="15"/>
      <c r="G124" s="15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99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99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99"/>
      <c r="G127" s="52" t="str">
        <f>IF(G29-G30 &lt;&gt;G65,"WARNING","")</f>
        <v/>
      </c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99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99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99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99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99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99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99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99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99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99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99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99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99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99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99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99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99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99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99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99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99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99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99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99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99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99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99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99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99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99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99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99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99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99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99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99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99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99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99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99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99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99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99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99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99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99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99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99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99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99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99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99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99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99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99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99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99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99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99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99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99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99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99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99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99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99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99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99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99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99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99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99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99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99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99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99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99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99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99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99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99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99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99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99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99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99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99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99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99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99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99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99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99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99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99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99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99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99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99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99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99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99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99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99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99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99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99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99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99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99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99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99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99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99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99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99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99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99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99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99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99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99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99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99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99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99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99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99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99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99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99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99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99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99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2" spans="1:29" s="53" customFormat="1" ht="10.5" customHeight="1" x14ac:dyDescent="0.25">
      <c r="A262" s="70"/>
      <c r="B262" s="4"/>
      <c r="C262" s="99"/>
      <c r="I262" s="2"/>
      <c r="J262" s="2"/>
      <c r="K262" s="4"/>
      <c r="L262" s="2"/>
      <c r="M262" s="2"/>
      <c r="N262" s="2"/>
      <c r="O262" s="2"/>
      <c r="P262" s="4"/>
      <c r="Q262" s="2"/>
      <c r="R262" s="2"/>
      <c r="S262" s="12"/>
      <c r="T262" s="2"/>
      <c r="U262" s="2"/>
      <c r="V262" s="2"/>
      <c r="W262" s="2"/>
      <c r="X262" s="2"/>
      <c r="Y262" s="13"/>
      <c r="Z262" s="52"/>
      <c r="AA262" s="52"/>
      <c r="AB262" s="52"/>
      <c r="AC262" s="52"/>
    </row>
    <row r="263" spans="1:29" s="53" customFormat="1" ht="10.5" customHeight="1" x14ac:dyDescent="0.25">
      <c r="A263" s="70"/>
      <c r="B263" s="4"/>
      <c r="C263" s="99"/>
      <c r="I263" s="2"/>
      <c r="J263" s="2"/>
      <c r="K263" s="4"/>
      <c r="L263" s="2"/>
      <c r="M263" s="2"/>
      <c r="N263" s="2"/>
      <c r="O263" s="2"/>
      <c r="P263" s="4"/>
      <c r="Q263" s="2"/>
      <c r="R263" s="2"/>
      <c r="S263" s="12"/>
      <c r="T263" s="2"/>
      <c r="U263" s="2"/>
      <c r="V263" s="2"/>
      <c r="W263" s="2"/>
      <c r="X263" s="2"/>
      <c r="Y263" s="13"/>
      <c r="Z263" s="52"/>
      <c r="AA263" s="52"/>
      <c r="AB263" s="52"/>
      <c r="AC263" s="52"/>
    </row>
    <row r="264" spans="1:29" s="53" customFormat="1" ht="10.5" customHeight="1" x14ac:dyDescent="0.25">
      <c r="A264" s="70"/>
      <c r="B264" s="4"/>
      <c r="C264" s="99"/>
      <c r="I264" s="2"/>
      <c r="J264" s="2"/>
      <c r="K264" s="4"/>
      <c r="L264" s="2"/>
      <c r="M264" s="2"/>
      <c r="N264" s="2"/>
      <c r="O264" s="2"/>
      <c r="P264" s="4"/>
      <c r="Q264" s="2"/>
      <c r="R264" s="2"/>
      <c r="S264" s="12"/>
      <c r="T264" s="2"/>
      <c r="U264" s="2"/>
      <c r="V264" s="2"/>
      <c r="W264" s="2"/>
      <c r="X264" s="2"/>
      <c r="Y264" s="13"/>
      <c r="Z264" s="52"/>
      <c r="AA264" s="52"/>
      <c r="AB264" s="52"/>
      <c r="AC264" s="52"/>
    </row>
    <row r="265" spans="1:29" s="53" customFormat="1" ht="10.5" customHeight="1" x14ac:dyDescent="0.25">
      <c r="A265" s="70"/>
      <c r="B265" s="4"/>
      <c r="C265" s="99"/>
      <c r="I265" s="2"/>
      <c r="J265" s="2"/>
      <c r="K265" s="4"/>
      <c r="L265" s="2"/>
      <c r="M265" s="2"/>
      <c r="N265" s="2"/>
      <c r="O265" s="2"/>
      <c r="P265" s="4"/>
      <c r="Q265" s="2"/>
      <c r="R265" s="2"/>
      <c r="S265" s="12"/>
      <c r="T265" s="2"/>
      <c r="U265" s="2"/>
      <c r="V265" s="2"/>
      <c r="W265" s="2"/>
      <c r="X265" s="2"/>
      <c r="Y265" s="13"/>
      <c r="Z265" s="52"/>
      <c r="AA265" s="52"/>
      <c r="AB265" s="52"/>
      <c r="AC265" s="52"/>
    </row>
    <row r="266" spans="1:29" s="53" customFormat="1" ht="10.5" customHeight="1" x14ac:dyDescent="0.25">
      <c r="A266" s="70"/>
      <c r="B266" s="4"/>
      <c r="C266" s="99"/>
      <c r="I266" s="2"/>
      <c r="J266" s="2"/>
      <c r="K266" s="4"/>
      <c r="L266" s="2"/>
      <c r="M266" s="2"/>
      <c r="N266" s="2"/>
      <c r="O266" s="2"/>
      <c r="P266" s="4"/>
      <c r="Q266" s="2"/>
      <c r="R266" s="2"/>
      <c r="S266" s="12"/>
      <c r="T266" s="2"/>
      <c r="U266" s="2"/>
      <c r="V266" s="2"/>
      <c r="W266" s="2"/>
      <c r="X266" s="2"/>
      <c r="Y266" s="13"/>
      <c r="Z266" s="52"/>
      <c r="AA266" s="52"/>
      <c r="AB266" s="52"/>
      <c r="AC266" s="52"/>
    </row>
    <row r="267" spans="1:29" s="53" customFormat="1" ht="10.5" customHeight="1" x14ac:dyDescent="0.25">
      <c r="A267" s="70"/>
      <c r="B267" s="4"/>
      <c r="C267" s="99"/>
      <c r="I267" s="2"/>
      <c r="J267" s="2"/>
      <c r="K267" s="4"/>
      <c r="L267" s="2"/>
      <c r="M267" s="2"/>
      <c r="N267" s="2"/>
      <c r="O267" s="2"/>
      <c r="P267" s="4"/>
      <c r="Q267" s="2"/>
      <c r="R267" s="2"/>
      <c r="S267" s="12"/>
      <c r="T267" s="2"/>
      <c r="U267" s="2"/>
      <c r="V267" s="2"/>
      <c r="W267" s="2"/>
      <c r="X267" s="2"/>
      <c r="Y267" s="13"/>
      <c r="Z267" s="52"/>
      <c r="AA267" s="52"/>
      <c r="AB267" s="52"/>
      <c r="AC267" s="52"/>
    </row>
    <row r="268" spans="1:29" s="53" customFormat="1" ht="10.5" customHeight="1" x14ac:dyDescent="0.25">
      <c r="A268" s="70"/>
      <c r="B268" s="4"/>
      <c r="C268" s="99"/>
      <c r="I268" s="2"/>
      <c r="J268" s="2"/>
      <c r="K268" s="4"/>
      <c r="L268" s="2"/>
      <c r="M268" s="2"/>
      <c r="N268" s="2"/>
      <c r="O268" s="2"/>
      <c r="P268" s="4"/>
      <c r="Q268" s="2"/>
      <c r="R268" s="2"/>
      <c r="S268" s="12"/>
      <c r="T268" s="2"/>
      <c r="U268" s="2"/>
      <c r="V268" s="2"/>
      <c r="W268" s="2"/>
      <c r="X268" s="2"/>
      <c r="Y268" s="13"/>
      <c r="Z268" s="52"/>
      <c r="AA268" s="52"/>
      <c r="AB268" s="52"/>
      <c r="AC268" s="52"/>
    </row>
    <row r="269" spans="1:29" s="53" customFormat="1" ht="10.5" customHeight="1" x14ac:dyDescent="0.25">
      <c r="A269" s="70"/>
      <c r="B269" s="4"/>
      <c r="C269" s="99"/>
      <c r="I269" s="2"/>
      <c r="J269" s="2"/>
      <c r="K269" s="4"/>
      <c r="L269" s="2"/>
      <c r="M269" s="2"/>
      <c r="N269" s="2"/>
      <c r="O269" s="2"/>
      <c r="P269" s="4"/>
      <c r="Q269" s="2"/>
      <c r="R269" s="2"/>
      <c r="S269" s="12"/>
      <c r="T269" s="2"/>
      <c r="U269" s="2"/>
      <c r="V269" s="2"/>
      <c r="W269" s="2"/>
      <c r="X269" s="2"/>
      <c r="Y269" s="13"/>
      <c r="Z269" s="52"/>
      <c r="AA269" s="52"/>
      <c r="AB269" s="52"/>
      <c r="AC269" s="52"/>
    </row>
    <row r="270" spans="1:29" s="53" customFormat="1" ht="10.5" customHeight="1" x14ac:dyDescent="0.25">
      <c r="A270" s="70"/>
      <c r="B270" s="4"/>
      <c r="C270" s="99"/>
      <c r="I270" s="2"/>
      <c r="J270" s="2"/>
      <c r="K270" s="4"/>
      <c r="L270" s="2"/>
      <c r="M270" s="2"/>
      <c r="N270" s="2"/>
      <c r="O270" s="2"/>
      <c r="P270" s="4"/>
      <c r="Q270" s="2"/>
      <c r="R270" s="2"/>
      <c r="S270" s="12"/>
      <c r="T270" s="2"/>
      <c r="U270" s="2"/>
      <c r="V270" s="2"/>
      <c r="W270" s="2"/>
      <c r="X270" s="2"/>
      <c r="Y270" s="13"/>
      <c r="Z270" s="52"/>
      <c r="AA270" s="52"/>
      <c r="AB270" s="52"/>
      <c r="AC270" s="52"/>
    </row>
    <row r="271" spans="1:29" s="53" customFormat="1" ht="10.5" customHeight="1" x14ac:dyDescent="0.25">
      <c r="A271" s="70"/>
      <c r="B271" s="4"/>
      <c r="C271" s="99"/>
      <c r="I271" s="2"/>
      <c r="J271" s="2"/>
      <c r="K271" s="4"/>
      <c r="L271" s="2"/>
      <c r="M271" s="2"/>
      <c r="N271" s="2"/>
      <c r="O271" s="2"/>
      <c r="P271" s="4"/>
      <c r="Q271" s="2"/>
      <c r="R271" s="2"/>
      <c r="S271" s="12"/>
      <c r="T271" s="2"/>
      <c r="U271" s="2"/>
      <c r="V271" s="2"/>
      <c r="W271" s="2"/>
      <c r="X271" s="2"/>
      <c r="Y271" s="13"/>
      <c r="Z271" s="52"/>
      <c r="AA271" s="52"/>
      <c r="AB271" s="52"/>
      <c r="AC271" s="52"/>
    </row>
    <row r="272" spans="1:29" s="53" customFormat="1" ht="10.5" customHeight="1" x14ac:dyDescent="0.25">
      <c r="A272" s="70"/>
      <c r="B272" s="4"/>
      <c r="C272" s="99"/>
      <c r="I272" s="2"/>
      <c r="J272" s="2"/>
      <c r="K272" s="4"/>
      <c r="L272" s="2"/>
      <c r="M272" s="2"/>
      <c r="N272" s="2"/>
      <c r="O272" s="2"/>
      <c r="P272" s="4"/>
      <c r="Q272" s="2"/>
      <c r="R272" s="2"/>
      <c r="S272" s="12"/>
      <c r="T272" s="2"/>
      <c r="U272" s="2"/>
      <c r="V272" s="2"/>
      <c r="W272" s="2"/>
      <c r="X272" s="2"/>
      <c r="Y272" s="13"/>
      <c r="Z272" s="52"/>
      <c r="AA272" s="52"/>
      <c r="AB272" s="52"/>
      <c r="AC272" s="52"/>
    </row>
    <row r="273" spans="1:29" s="53" customFormat="1" ht="10.5" customHeight="1" x14ac:dyDescent="0.25">
      <c r="A273" s="70"/>
      <c r="B273" s="4"/>
      <c r="C273" s="99"/>
      <c r="I273" s="2"/>
      <c r="J273" s="2"/>
      <c r="K273" s="4"/>
      <c r="L273" s="2"/>
      <c r="M273" s="2"/>
      <c r="N273" s="2"/>
      <c r="O273" s="2"/>
      <c r="P273" s="4"/>
      <c r="Q273" s="2"/>
      <c r="R273" s="2"/>
      <c r="S273" s="12"/>
      <c r="T273" s="2"/>
      <c r="U273" s="2"/>
      <c r="V273" s="2"/>
      <c r="W273" s="2"/>
      <c r="X273" s="2"/>
      <c r="Y273" s="13"/>
      <c r="Z273" s="52"/>
      <c r="AA273" s="52"/>
      <c r="AB273" s="52"/>
      <c r="AC273" s="52"/>
    </row>
    <row r="274" spans="1:29" s="53" customFormat="1" ht="10.5" customHeight="1" x14ac:dyDescent="0.25">
      <c r="A274" s="70"/>
      <c r="B274" s="4"/>
      <c r="C274" s="99"/>
      <c r="I274" s="2"/>
      <c r="J274" s="2"/>
      <c r="K274" s="4"/>
      <c r="L274" s="2"/>
      <c r="M274" s="2"/>
      <c r="N274" s="2"/>
      <c r="O274" s="2"/>
      <c r="P274" s="4"/>
      <c r="Q274" s="2"/>
      <c r="R274" s="2"/>
      <c r="S274" s="12"/>
      <c r="T274" s="2"/>
      <c r="U274" s="2"/>
      <c r="V274" s="2"/>
      <c r="W274" s="2"/>
      <c r="X274" s="2"/>
      <c r="Y274" s="13"/>
      <c r="Z274" s="52"/>
      <c r="AA274" s="52"/>
      <c r="AB274" s="52"/>
      <c r="AC274" s="52"/>
    </row>
    <row r="275" spans="1:29" s="53" customFormat="1" ht="10.5" customHeight="1" x14ac:dyDescent="0.25">
      <c r="A275" s="70"/>
      <c r="B275" s="4"/>
      <c r="C275" s="99"/>
      <c r="I275" s="2"/>
      <c r="J275" s="2"/>
      <c r="K275" s="4"/>
      <c r="L275" s="2"/>
      <c r="M275" s="2"/>
      <c r="N275" s="2"/>
      <c r="O275" s="2"/>
      <c r="P275" s="4"/>
      <c r="Q275" s="2"/>
      <c r="R275" s="2"/>
      <c r="S275" s="12"/>
      <c r="T275" s="2"/>
      <c r="U275" s="2"/>
      <c r="V275" s="2"/>
      <c r="W275" s="2"/>
      <c r="X275" s="2"/>
      <c r="Y275" s="13"/>
      <c r="Z275" s="52"/>
      <c r="AA275" s="52"/>
      <c r="AB275" s="52"/>
      <c r="AC275" s="52"/>
    </row>
    <row r="276" spans="1:29" s="53" customFormat="1" ht="10.5" customHeight="1" x14ac:dyDescent="0.25">
      <c r="A276" s="70"/>
      <c r="B276" s="4"/>
      <c r="C276" s="99"/>
      <c r="I276" s="2"/>
      <c r="J276" s="2"/>
      <c r="K276" s="4"/>
      <c r="L276" s="2"/>
      <c r="M276" s="2"/>
      <c r="N276" s="2"/>
      <c r="O276" s="2"/>
      <c r="P276" s="4"/>
      <c r="Q276" s="2"/>
      <c r="R276" s="2"/>
      <c r="S276" s="12"/>
      <c r="T276" s="2"/>
      <c r="U276" s="2"/>
      <c r="V276" s="2"/>
      <c r="W276" s="2"/>
      <c r="X276" s="2"/>
      <c r="Y276" s="13"/>
      <c r="Z276" s="52"/>
      <c r="AA276" s="52"/>
      <c r="AB276" s="52"/>
      <c r="AC276" s="52"/>
    </row>
    <row r="277" spans="1:29" s="53" customFormat="1" ht="10.5" customHeight="1" x14ac:dyDescent="0.25">
      <c r="A277" s="70"/>
      <c r="B277" s="4"/>
      <c r="C277" s="99"/>
      <c r="I277" s="2"/>
      <c r="J277" s="2"/>
      <c r="K277" s="4"/>
      <c r="L277" s="2"/>
      <c r="M277" s="2"/>
      <c r="N277" s="2"/>
      <c r="O277" s="2"/>
      <c r="P277" s="4"/>
      <c r="Q277" s="2"/>
      <c r="R277" s="2"/>
      <c r="S277" s="12"/>
      <c r="T277" s="2"/>
      <c r="U277" s="2"/>
      <c r="V277" s="2"/>
      <c r="W277" s="2"/>
      <c r="X277" s="2"/>
      <c r="Y277" s="13"/>
      <c r="Z277" s="52"/>
      <c r="AA277" s="52"/>
      <c r="AB277" s="52"/>
      <c r="AC277" s="52"/>
    </row>
    <row r="278" spans="1:29" s="53" customFormat="1" ht="10.5" customHeight="1" x14ac:dyDescent="0.25">
      <c r="A278" s="70"/>
      <c r="B278" s="4"/>
      <c r="C278" s="99"/>
      <c r="I278" s="2"/>
      <c r="J278" s="2"/>
      <c r="K278" s="4"/>
      <c r="L278" s="2"/>
      <c r="M278" s="2"/>
      <c r="N278" s="2"/>
      <c r="O278" s="2"/>
      <c r="P278" s="4"/>
      <c r="Q278" s="2"/>
      <c r="R278" s="2"/>
      <c r="S278" s="12"/>
      <c r="T278" s="2"/>
      <c r="U278" s="2"/>
      <c r="V278" s="2"/>
      <c r="W278" s="2"/>
      <c r="X278" s="2"/>
      <c r="Y278" s="13"/>
      <c r="Z278" s="52"/>
      <c r="AA278" s="52"/>
      <c r="AB278" s="52"/>
      <c r="AC278" s="52"/>
    </row>
    <row r="279" spans="1:29" s="53" customFormat="1" ht="10.5" customHeight="1" x14ac:dyDescent="0.25">
      <c r="A279" s="70"/>
      <c r="B279" s="4"/>
      <c r="C279" s="99"/>
      <c r="I279" s="2"/>
      <c r="J279" s="2"/>
      <c r="K279" s="4"/>
      <c r="L279" s="2"/>
      <c r="M279" s="2"/>
      <c r="N279" s="2"/>
      <c r="O279" s="2"/>
      <c r="P279" s="4"/>
      <c r="Q279" s="2"/>
      <c r="R279" s="2"/>
      <c r="S279" s="12"/>
      <c r="T279" s="2"/>
      <c r="U279" s="2"/>
      <c r="V279" s="2"/>
      <c r="W279" s="2"/>
      <c r="X279" s="2"/>
      <c r="Y279" s="13"/>
      <c r="Z279" s="52"/>
      <c r="AA279" s="52"/>
      <c r="AB279" s="52"/>
      <c r="AC279" s="52"/>
    </row>
    <row r="283" spans="1:29" ht="10.5" customHeight="1" x14ac:dyDescent="0.25">
      <c r="A283" s="15"/>
      <c r="B283" s="15"/>
      <c r="C283" s="15"/>
      <c r="I283" s="15"/>
      <c r="J283" s="15"/>
      <c r="L283" s="15"/>
      <c r="M283" s="15"/>
      <c r="N283" s="15"/>
      <c r="O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</row>
    <row r="284" spans="1:29" ht="10.5" customHeight="1" x14ac:dyDescent="0.25">
      <c r="A284" s="15"/>
      <c r="B284" s="15"/>
      <c r="C284" s="15"/>
      <c r="I284" s="15"/>
      <c r="J284" s="15"/>
      <c r="L284" s="15"/>
      <c r="M284" s="15"/>
      <c r="N284" s="15"/>
      <c r="O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</row>
    <row r="285" spans="1:29" ht="10.5" customHeight="1" x14ac:dyDescent="0.25">
      <c r="A285" s="15"/>
      <c r="B285" s="15"/>
      <c r="C285" s="15"/>
      <c r="I285" s="15"/>
      <c r="J285" s="15"/>
      <c r="L285" s="15"/>
      <c r="M285" s="15"/>
      <c r="N285" s="15"/>
      <c r="O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</row>
    <row r="286" spans="1:29" ht="10.5" customHeight="1" x14ac:dyDescent="0.25">
      <c r="A286" s="15"/>
      <c r="B286" s="15"/>
      <c r="C286" s="15"/>
      <c r="I286" s="15"/>
      <c r="J286" s="15"/>
      <c r="L286" s="15"/>
      <c r="M286" s="15"/>
      <c r="N286" s="15"/>
      <c r="O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</row>
    <row r="287" spans="1:29" ht="10.5" customHeight="1" x14ac:dyDescent="0.25">
      <c r="A287" s="15"/>
      <c r="B287" s="15"/>
      <c r="C287" s="15"/>
      <c r="I287" s="15"/>
      <c r="J287" s="15"/>
      <c r="L287" s="15"/>
      <c r="M287" s="15"/>
      <c r="N287" s="15"/>
      <c r="O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</row>
    <row r="288" spans="1:29" ht="10.5" customHeight="1" x14ac:dyDescent="0.25">
      <c r="A288" s="15"/>
      <c r="B288" s="15"/>
      <c r="C288" s="15"/>
      <c r="I288" s="15"/>
      <c r="J288" s="15"/>
      <c r="L288" s="15"/>
      <c r="M288" s="15"/>
      <c r="N288" s="15"/>
      <c r="O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</row>
    <row r="289" spans="1:29" ht="10.5" customHeight="1" x14ac:dyDescent="0.25">
      <c r="A289" s="15"/>
      <c r="B289" s="15"/>
      <c r="C289" s="15"/>
      <c r="I289" s="15"/>
      <c r="J289" s="15"/>
      <c r="L289" s="15"/>
      <c r="M289" s="15"/>
      <c r="N289" s="15"/>
      <c r="O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</row>
    <row r="290" spans="1:29" ht="10.5" customHeight="1" x14ac:dyDescent="0.25">
      <c r="A290" s="15"/>
      <c r="B290" s="15"/>
      <c r="C290" s="15"/>
      <c r="I290" s="15"/>
      <c r="J290" s="15"/>
      <c r="L290" s="15"/>
      <c r="M290" s="15"/>
      <c r="N290" s="15"/>
      <c r="O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</row>
    <row r="291" spans="1:29" ht="10.5" customHeight="1" x14ac:dyDescent="0.25">
      <c r="A291" s="15"/>
      <c r="B291" s="15"/>
      <c r="C291" s="15"/>
      <c r="I291" s="15"/>
      <c r="J291" s="15"/>
      <c r="L291" s="15"/>
      <c r="M291" s="15"/>
      <c r="N291" s="15"/>
      <c r="O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spans="1:29" ht="10.5" customHeight="1" x14ac:dyDescent="0.25">
      <c r="A292" s="15"/>
      <c r="B292" s="15"/>
      <c r="C292" s="15"/>
      <c r="I292" s="15"/>
      <c r="J292" s="15"/>
      <c r="L292" s="15"/>
      <c r="M292" s="15"/>
      <c r="N292" s="15"/>
      <c r="O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</row>
    <row r="293" spans="1:29" ht="10.5" customHeight="1" x14ac:dyDescent="0.25">
      <c r="A293" s="15"/>
      <c r="B293" s="15"/>
      <c r="C293" s="15"/>
      <c r="I293" s="15"/>
      <c r="J293" s="15"/>
      <c r="L293" s="15"/>
      <c r="M293" s="15"/>
      <c r="N293" s="15"/>
      <c r="O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</sheetData>
  <sheetProtection algorithmName="SHA-512" hashValue="wXSzWH8TwgVMfq/YhL517EtpWP00zjxzo3abXivIga6QgSZWNxK5FSogwomTSP4VHtBRWGSf4wiKZVuWiweHsQ==" saltValue="OxYXgwmPIVw2tdI6J4bOUw==" spinCount="100000" sheet="1" objects="1" scenarios="1" formatColumns="0" formatRows="0"/>
  <dataConsolidate/>
  <mergeCells count="13">
    <mergeCell ref="E123:G123"/>
    <mergeCell ref="A6:A11"/>
    <mergeCell ref="D21:F21"/>
    <mergeCell ref="D24:G24"/>
    <mergeCell ref="H24:H26"/>
    <mergeCell ref="D25:D26"/>
    <mergeCell ref="E25:E26"/>
    <mergeCell ref="F25:F26"/>
    <mergeCell ref="A33:A37"/>
    <mergeCell ref="D56:D57"/>
    <mergeCell ref="F56:F57"/>
    <mergeCell ref="D58:D59"/>
    <mergeCell ref="F58:F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76:E9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 G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3 G118:G120">
      <formula1>900</formula1>
    </dataValidation>
    <dataValidation type="decimal" allowBlank="1" showErrorMessage="1" errorTitle="Ошибка" error="Допускается ввод только действительных чисел!" sqref="G65:G6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 E62:E63">
      <formula1>900</formula1>
    </dataValidation>
    <dataValidation type="decimal" allowBlank="1" showErrorMessage="1" errorTitle="Ошибка" error="Допускается ввод только действительных чисел!" sqref="G68:G72 G116:G117 G102:G107 G110 G113 G17 G95 G74 G76:G93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21 G33 F8 G37">
      <formula1>900</formula1>
    </dataValidation>
    <dataValidation type="decimal" allowBlank="1" showErrorMessage="1" errorTitle="Ошибка" error="Допускается ввод только неотрицательных чисел!" sqref="G29 G58 G60 G67 G2 G34:G36 G39:G56 G31 G8:G10 G4 G13 G96:G101 G15 G62:G63">
      <formula1>0</formula1>
      <formula2>9.99999999999999E+23</formula2>
    </dataValidation>
  </dataValidations>
  <hyperlinks>
    <hyperlink ref="G73" location="'Форма 4.3.1'!$G$73" tooltip="Кликните по гиперссылке, чтобы перейти по гиперссылке или отредактировать её" display="https://portal.eias.ru/Portal/DownloadPage.aspx?type=12&amp;guid=21fbff69-fcc6-42a3-9d92-7ef5ecec1e29"/>
  </hyperlinks>
  <printOptions horizontalCentered="1"/>
  <pageMargins left="0.59055118110236227" right="0.39370078740157483" top="0.39370078740157483" bottom="0.39370078740157483" header="0" footer="0.78740157480314965"/>
  <pageSetup paperSize="9" scale="59" fitToHeight="0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4">
    <pageSetUpPr fitToPage="1"/>
  </sheetPr>
  <dimension ref="A1:AC275"/>
  <sheetViews>
    <sheetView showGridLines="0" tabSelected="1" topLeftCell="C92" zoomScaleNormal="100" workbookViewId="0">
      <selection activeCell="G106" sqref="G106"/>
    </sheetView>
  </sheetViews>
  <sheetFormatPr defaultRowHeight="10.5" customHeight="1" x14ac:dyDescent="0.25"/>
  <cols>
    <col min="1" max="1" width="19.140625" style="20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27.28515625" style="15" customWidth="1"/>
    <col min="8" max="8" width="43" style="15" customWidth="1"/>
    <col min="9" max="10" width="3.7109375" style="2" customWidth="1"/>
    <col min="11" max="11" width="3.7109375" style="4" customWidth="1"/>
    <col min="12" max="15" width="3.7109375" style="2" customWidth="1"/>
    <col min="16" max="16" width="10.5703125" style="4" customWidth="1"/>
    <col min="17" max="17" width="34.7109375" style="2" customWidth="1"/>
    <col min="18" max="18" width="9.42578125" style="2" customWidth="1"/>
    <col min="19" max="19" width="9.140625" style="12"/>
    <col min="20" max="24" width="9.140625" style="2"/>
    <col min="25" max="29" width="9.140625" style="13"/>
    <col min="30" max="16384" width="9.140625" style="15"/>
  </cols>
  <sheetData>
    <row r="1" spans="1:29" s="2" customFormat="1" ht="10.5" hidden="1" customHeight="1" x14ac:dyDescent="0.25">
      <c r="A1" s="20"/>
      <c r="C1" s="3"/>
      <c r="G1" s="2">
        <v>4</v>
      </c>
      <c r="K1" s="4"/>
      <c r="P1" s="4"/>
    </row>
    <row r="2" spans="1:29" s="2" customFormat="1" ht="45" hidden="1" x14ac:dyDescent="0.25">
      <c r="A2" s="20"/>
      <c r="C2" s="5"/>
      <c r="D2" s="6"/>
      <c r="E2" s="7"/>
      <c r="F2" s="35" t="s">
        <v>0</v>
      </c>
      <c r="G2" s="9"/>
      <c r="H2" s="10" t="s">
        <v>1</v>
      </c>
      <c r="I2" s="11"/>
      <c r="K2" s="4"/>
      <c r="P2" s="4"/>
      <c r="S2" s="12"/>
      <c r="Y2" s="13"/>
      <c r="Z2" s="13"/>
      <c r="AA2" s="13"/>
      <c r="AB2" s="13"/>
      <c r="AC2" s="13"/>
    </row>
    <row r="3" spans="1:29" ht="10.5" hidden="1" customHeight="1" x14ac:dyDescent="0.25"/>
    <row r="4" spans="1:29" ht="45" hidden="1" x14ac:dyDescent="0.25">
      <c r="C4" s="16"/>
      <c r="D4" s="17"/>
      <c r="E4" s="7"/>
      <c r="F4" s="35" t="s">
        <v>2</v>
      </c>
      <c r="G4" s="18"/>
      <c r="H4" s="19" t="s">
        <v>3</v>
      </c>
      <c r="I4" s="11"/>
    </row>
    <row r="5" spans="1:29" ht="10.5" hidden="1" customHeight="1" x14ac:dyDescent="0.25"/>
    <row r="6" spans="1:29" ht="56.25" hidden="1" x14ac:dyDescent="0.25">
      <c r="A6" s="106"/>
      <c r="B6" s="4" t="s">
        <v>4</v>
      </c>
      <c r="C6" s="16"/>
      <c r="D6" s="21">
        <f>A6</f>
        <v>0</v>
      </c>
      <c r="E6" s="22"/>
      <c r="F6" s="35" t="s">
        <v>5</v>
      </c>
      <c r="G6" s="35" t="s">
        <v>5</v>
      </c>
      <c r="H6" s="19" t="s">
        <v>6</v>
      </c>
      <c r="I6" s="11"/>
    </row>
    <row r="7" spans="1:29" s="2" customFormat="1" ht="11.25" hidden="1" x14ac:dyDescent="0.25">
      <c r="A7" s="106"/>
      <c r="C7" s="23"/>
      <c r="D7" s="24"/>
      <c r="E7" s="25" t="s">
        <v>7</v>
      </c>
      <c r="F7" s="26"/>
      <c r="G7" s="26">
        <f>G8*G9+G10</f>
        <v>0</v>
      </c>
      <c r="H7" s="27"/>
      <c r="I7" s="4"/>
      <c r="K7" s="4"/>
      <c r="P7" s="4"/>
    </row>
    <row r="8" spans="1:29" ht="56.25" hidden="1" x14ac:dyDescent="0.25">
      <c r="A8" s="106"/>
      <c r="C8" s="16"/>
      <c r="D8" s="21" t="str">
        <f>A6&amp;".1"</f>
        <v>.1</v>
      </c>
      <c r="E8" s="28" t="s">
        <v>8</v>
      </c>
      <c r="F8" s="29"/>
      <c r="G8" s="9"/>
      <c r="H8" s="19" t="s">
        <v>9</v>
      </c>
      <c r="I8" s="11"/>
    </row>
    <row r="9" spans="1:29" ht="18.75" hidden="1" x14ac:dyDescent="0.25">
      <c r="A9" s="106"/>
      <c r="C9" s="16"/>
      <c r="D9" s="21" t="str">
        <f>A6&amp;".2"</f>
        <v>.2</v>
      </c>
      <c r="E9" s="28" t="s">
        <v>10</v>
      </c>
      <c r="F9" s="35" t="s">
        <v>0</v>
      </c>
      <c r="G9" s="9"/>
      <c r="H9" s="19"/>
      <c r="I9" s="11"/>
    </row>
    <row r="10" spans="1:29" ht="18.75" hidden="1" x14ac:dyDescent="0.25">
      <c r="A10" s="106"/>
      <c r="C10" s="16"/>
      <c r="D10" s="21" t="str">
        <f>A6&amp;".3"</f>
        <v>.3</v>
      </c>
      <c r="E10" s="28" t="s">
        <v>11</v>
      </c>
      <c r="F10" s="35" t="s">
        <v>0</v>
      </c>
      <c r="G10" s="9"/>
      <c r="H10" s="19"/>
      <c r="I10" s="11"/>
    </row>
    <row r="11" spans="1:29" ht="18.75" hidden="1" x14ac:dyDescent="0.25">
      <c r="A11" s="106"/>
      <c r="C11" s="16"/>
      <c r="D11" s="21" t="str">
        <f>A6&amp;".4"</f>
        <v>.4</v>
      </c>
      <c r="E11" s="28" t="s">
        <v>12</v>
      </c>
      <c r="F11" s="35" t="s">
        <v>5</v>
      </c>
      <c r="G11" s="30"/>
      <c r="H11" s="19"/>
      <c r="I11" s="11"/>
    </row>
    <row r="12" spans="1:29" ht="10.5" hidden="1" customHeight="1" x14ac:dyDescent="0.25"/>
    <row r="13" spans="1:29" ht="45" hidden="1" x14ac:dyDescent="0.25">
      <c r="C13" s="16"/>
      <c r="D13" s="17"/>
      <c r="E13" s="7"/>
      <c r="F13" s="35" t="s">
        <v>13</v>
      </c>
      <c r="G13" s="18"/>
      <c r="H13" s="19" t="s">
        <v>14</v>
      </c>
      <c r="I13" s="11"/>
    </row>
    <row r="14" spans="1:29" ht="10.5" hidden="1" customHeight="1" x14ac:dyDescent="0.25"/>
    <row r="15" spans="1:29" ht="45" hidden="1" x14ac:dyDescent="0.25">
      <c r="C15" s="16"/>
      <c r="D15" s="17"/>
      <c r="E15" s="7"/>
      <c r="F15" s="35" t="s">
        <v>13</v>
      </c>
      <c r="G15" s="18"/>
      <c r="H15" s="19" t="s">
        <v>15</v>
      </c>
      <c r="I15" s="11"/>
    </row>
    <row r="16" spans="1:29" ht="10.5" hidden="1" customHeight="1" x14ac:dyDescent="0.25"/>
    <row r="17" spans="1:24" ht="22.5" hidden="1" x14ac:dyDescent="0.25">
      <c r="C17" s="16"/>
      <c r="D17" s="17"/>
      <c r="E17" s="7"/>
      <c r="F17" s="35" t="s">
        <v>16</v>
      </c>
      <c r="G17" s="9"/>
      <c r="H17" s="19" t="s">
        <v>17</v>
      </c>
      <c r="I17" s="11"/>
    </row>
    <row r="18" spans="1:24" ht="10.5" hidden="1" customHeight="1" x14ac:dyDescent="0.25"/>
    <row r="19" spans="1:24" s="13" customFormat="1" ht="10.5" hidden="1" customHeight="1" x14ac:dyDescent="0.25">
      <c r="A19" s="20"/>
      <c r="B19" s="2"/>
      <c r="C19" s="31"/>
      <c r="H19" s="13">
        <v>4</v>
      </c>
      <c r="I19" s="2"/>
      <c r="J19" s="2"/>
      <c r="K19" s="4"/>
      <c r="L19" s="2"/>
      <c r="M19" s="2"/>
      <c r="N19" s="2"/>
      <c r="O19" s="2"/>
      <c r="P19" s="4"/>
      <c r="Q19" s="2"/>
      <c r="R19" s="2"/>
      <c r="S19" s="12"/>
      <c r="T19" s="2"/>
      <c r="U19" s="2"/>
      <c r="V19" s="2"/>
      <c r="W19" s="2"/>
      <c r="X19" s="2"/>
    </row>
    <row r="20" spans="1:24" ht="3" customHeight="1" x14ac:dyDescent="0.25"/>
    <row r="21" spans="1:24" ht="95.25" customHeight="1" x14ac:dyDescent="0.25">
      <c r="D21" s="115" t="s">
        <v>18</v>
      </c>
      <c r="E21" s="116"/>
      <c r="F21" s="117"/>
      <c r="G21" s="32"/>
      <c r="H21" s="33"/>
    </row>
    <row r="22" spans="1:24" ht="10.5" hidden="1" customHeight="1" x14ac:dyDescent="0.25"/>
    <row r="23" spans="1:24" ht="3" customHeight="1" x14ac:dyDescent="0.25">
      <c r="G23" s="34">
        <v>22</v>
      </c>
    </row>
    <row r="24" spans="1:24" ht="18" customHeight="1" x14ac:dyDescent="0.25">
      <c r="D24" s="118" t="s">
        <v>19</v>
      </c>
      <c r="E24" s="118"/>
      <c r="F24" s="118"/>
      <c r="G24" s="118"/>
      <c r="H24" s="118" t="s">
        <v>20</v>
      </c>
    </row>
    <row r="25" spans="1:24" ht="139.5" customHeight="1" x14ac:dyDescent="0.25">
      <c r="D25" s="118" t="s">
        <v>21</v>
      </c>
      <c r="E25" s="119" t="s">
        <v>22</v>
      </c>
      <c r="F25" s="119" t="s">
        <v>23</v>
      </c>
      <c r="G25" s="36" t="s">
        <v>340</v>
      </c>
      <c r="H25" s="118"/>
    </row>
    <row r="26" spans="1:24" ht="21" customHeight="1" x14ac:dyDescent="0.25">
      <c r="D26" s="118"/>
      <c r="E26" s="119"/>
      <c r="F26" s="119"/>
      <c r="G26" s="37" t="s">
        <v>25</v>
      </c>
      <c r="H26" s="118"/>
    </row>
    <row r="27" spans="1:24" ht="11.25" x14ac:dyDescent="0.25">
      <c r="D27" s="38" t="s">
        <v>26</v>
      </c>
      <c r="E27" s="38" t="s">
        <v>27</v>
      </c>
      <c r="F27" s="38" t="s">
        <v>28</v>
      </c>
      <c r="G27" s="39">
        <f>G1</f>
        <v>4</v>
      </c>
      <c r="H27" s="39"/>
    </row>
    <row r="28" spans="1:24" ht="95.25" customHeight="1" x14ac:dyDescent="0.25">
      <c r="C28" s="16"/>
      <c r="D28" s="17" t="s">
        <v>26</v>
      </c>
      <c r="E28" s="40" t="s">
        <v>29</v>
      </c>
      <c r="F28" s="35" t="s">
        <v>5</v>
      </c>
      <c r="G28" s="41" t="str">
        <f>IF(buhg_flag="да",IF(dateBuhg="","Не указана",dateBuhg),"Не осуществлялась")</f>
        <v>30.03.2021</v>
      </c>
      <c r="H28" s="19" t="s">
        <v>30</v>
      </c>
      <c r="I28" s="11"/>
    </row>
    <row r="29" spans="1:24" ht="51" customHeight="1" x14ac:dyDescent="0.25">
      <c r="C29" s="16"/>
      <c r="D29" s="17" t="s">
        <v>27</v>
      </c>
      <c r="E29" s="40" t="s">
        <v>31</v>
      </c>
      <c r="F29" s="35" t="s">
        <v>0</v>
      </c>
      <c r="G29" s="42">
        <v>16976.908599999999</v>
      </c>
      <c r="H29" s="19" t="s">
        <v>32</v>
      </c>
      <c r="I29" s="11"/>
    </row>
    <row r="30" spans="1:24" ht="48.75" customHeight="1" x14ac:dyDescent="0.25">
      <c r="C30" s="16"/>
      <c r="D30" s="17" t="s">
        <v>28</v>
      </c>
      <c r="E30" s="40" t="s">
        <v>33</v>
      </c>
      <c r="F30" s="35" t="s">
        <v>0</v>
      </c>
      <c r="G30" s="43">
        <f>SUM(G31:G32,G39,G42:G50,G53,G56,G60)</f>
        <v>16771.04924248789</v>
      </c>
      <c r="H30" s="19" t="s">
        <v>34</v>
      </c>
      <c r="I30" s="11"/>
    </row>
    <row r="31" spans="1:24" ht="22.5" x14ac:dyDescent="0.25">
      <c r="C31" s="16"/>
      <c r="D31" s="17" t="s">
        <v>35</v>
      </c>
      <c r="E31" s="44" t="s">
        <v>36</v>
      </c>
      <c r="F31" s="35" t="s">
        <v>0</v>
      </c>
      <c r="G31" s="42">
        <v>0</v>
      </c>
      <c r="H31" s="19"/>
      <c r="I31" s="11"/>
    </row>
    <row r="32" spans="1:24" ht="62.25" customHeight="1" x14ac:dyDescent="0.25">
      <c r="C32" s="16"/>
      <c r="D32" s="17" t="s">
        <v>37</v>
      </c>
      <c r="E32" s="44" t="s">
        <v>38</v>
      </c>
      <c r="F32" s="35" t="s">
        <v>0</v>
      </c>
      <c r="G32" s="43">
        <f>SUMIF($E33:$E38,$E7,G33:G38)</f>
        <v>0</v>
      </c>
      <c r="H32" s="19" t="s">
        <v>39</v>
      </c>
      <c r="I32" s="11"/>
    </row>
    <row r="33" spans="1:29" s="53" customFormat="1" ht="5.25" hidden="1" x14ac:dyDescent="0.25">
      <c r="A33" s="105" t="s">
        <v>40</v>
      </c>
      <c r="B33" s="4"/>
      <c r="C33" s="45"/>
      <c r="D33" s="46"/>
      <c r="E33" s="47"/>
      <c r="F33" s="48"/>
      <c r="G33" s="49"/>
      <c r="H33" s="50"/>
      <c r="I33" s="4"/>
      <c r="J33" s="4"/>
      <c r="K33" s="4"/>
      <c r="L33" s="4"/>
      <c r="M33" s="4"/>
      <c r="N33" s="4"/>
      <c r="O33" s="4"/>
      <c r="P33" s="4"/>
      <c r="Q33" s="4"/>
      <c r="R33" s="4"/>
      <c r="S33" s="51"/>
      <c r="T33" s="4"/>
      <c r="U33" s="4"/>
      <c r="V33" s="4"/>
      <c r="W33" s="4"/>
      <c r="X33" s="4"/>
      <c r="Y33" s="52"/>
      <c r="Z33" s="52"/>
      <c r="AA33" s="52"/>
      <c r="AB33" s="52"/>
      <c r="AC33" s="52"/>
    </row>
    <row r="34" spans="1:29" s="53" customFormat="1" ht="5.25" hidden="1" x14ac:dyDescent="0.25">
      <c r="A34" s="105"/>
      <c r="B34" s="4"/>
      <c r="C34" s="45"/>
      <c r="D34" s="54"/>
      <c r="E34" s="55"/>
      <c r="F34" s="48"/>
      <c r="G34" s="56"/>
      <c r="H34" s="50"/>
      <c r="I34" s="4"/>
      <c r="J34" s="4"/>
      <c r="K34" s="4"/>
      <c r="L34" s="4"/>
      <c r="M34" s="4"/>
      <c r="N34" s="4"/>
      <c r="O34" s="4"/>
      <c r="P34" s="4"/>
      <c r="Q34" s="4"/>
      <c r="R34" s="4"/>
      <c r="S34" s="51"/>
      <c r="T34" s="4"/>
      <c r="U34" s="4"/>
      <c r="V34" s="4"/>
      <c r="W34" s="4"/>
      <c r="X34" s="4"/>
      <c r="Y34" s="52"/>
      <c r="Z34" s="52"/>
      <c r="AA34" s="52"/>
      <c r="AB34" s="52"/>
      <c r="AC34" s="52"/>
    </row>
    <row r="35" spans="1:29" s="53" customFormat="1" ht="5.25" hidden="1" x14ac:dyDescent="0.25">
      <c r="A35" s="105"/>
      <c r="B35" s="4"/>
      <c r="C35" s="45"/>
      <c r="D35" s="54"/>
      <c r="E35" s="55"/>
      <c r="F35" s="48"/>
      <c r="G35" s="56"/>
      <c r="H35" s="50"/>
      <c r="I35" s="4"/>
      <c r="J35" s="4"/>
      <c r="K35" s="4"/>
      <c r="L35" s="4"/>
      <c r="M35" s="4"/>
      <c r="N35" s="4"/>
      <c r="O35" s="4"/>
      <c r="P35" s="4"/>
      <c r="Q35" s="4"/>
      <c r="R35" s="4"/>
      <c r="S35" s="51"/>
      <c r="T35" s="4"/>
      <c r="U35" s="4"/>
      <c r="V35" s="4"/>
      <c r="W35" s="4"/>
      <c r="X35" s="4"/>
      <c r="Y35" s="52"/>
      <c r="Z35" s="52"/>
      <c r="AA35" s="52"/>
      <c r="AB35" s="52"/>
      <c r="AC35" s="52"/>
    </row>
    <row r="36" spans="1:29" s="53" customFormat="1" ht="5.25" hidden="1" x14ac:dyDescent="0.25">
      <c r="A36" s="105"/>
      <c r="B36" s="4"/>
      <c r="C36" s="45"/>
      <c r="D36" s="54"/>
      <c r="E36" s="55"/>
      <c r="F36" s="48"/>
      <c r="G36" s="56"/>
      <c r="H36" s="50"/>
      <c r="I36" s="4"/>
      <c r="J36" s="4"/>
      <c r="K36" s="4"/>
      <c r="L36" s="4"/>
      <c r="M36" s="4"/>
      <c r="N36" s="4"/>
      <c r="O36" s="4"/>
      <c r="P36" s="4"/>
      <c r="Q36" s="4"/>
      <c r="R36" s="4"/>
      <c r="S36" s="51"/>
      <c r="T36" s="4"/>
      <c r="U36" s="4"/>
      <c r="V36" s="4"/>
      <c r="W36" s="4"/>
      <c r="X36" s="4"/>
      <c r="Y36" s="52"/>
      <c r="Z36" s="52"/>
      <c r="AA36" s="52"/>
      <c r="AB36" s="52"/>
      <c r="AC36" s="52"/>
    </row>
    <row r="37" spans="1:29" s="53" customFormat="1" ht="5.25" hidden="1" x14ac:dyDescent="0.25">
      <c r="A37" s="105"/>
      <c r="B37" s="4"/>
      <c r="C37" s="45"/>
      <c r="D37" s="54"/>
      <c r="E37" s="55"/>
      <c r="F37" s="48"/>
      <c r="G37" s="49"/>
      <c r="H37" s="50"/>
      <c r="I37" s="4"/>
      <c r="J37" s="4"/>
      <c r="K37" s="4"/>
      <c r="L37" s="4"/>
      <c r="M37" s="4"/>
      <c r="N37" s="4"/>
      <c r="O37" s="4"/>
      <c r="P37" s="4"/>
      <c r="Q37" s="4"/>
      <c r="R37" s="4"/>
      <c r="S37" s="51"/>
      <c r="T37" s="4"/>
      <c r="U37" s="4"/>
      <c r="V37" s="4"/>
      <c r="W37" s="4"/>
      <c r="X37" s="4"/>
      <c r="Y37" s="52"/>
      <c r="Z37" s="52"/>
      <c r="AA37" s="52"/>
      <c r="AB37" s="52"/>
      <c r="AC37" s="52"/>
    </row>
    <row r="38" spans="1:29" s="2" customFormat="1" ht="18" customHeight="1" x14ac:dyDescent="0.25">
      <c r="A38" s="20"/>
      <c r="C38" s="58"/>
      <c r="D38" s="59"/>
      <c r="E38" s="60" t="s">
        <v>47</v>
      </c>
      <c r="F38" s="61"/>
      <c r="G38" s="62"/>
      <c r="H38" s="63"/>
      <c r="I38" s="11"/>
      <c r="K38" s="4"/>
      <c r="P38" s="4"/>
      <c r="S38" s="12"/>
      <c r="Y38" s="13"/>
      <c r="Z38" s="13"/>
      <c r="AA38" s="13"/>
      <c r="AB38" s="13"/>
      <c r="AC38" s="13"/>
    </row>
    <row r="39" spans="1:29" s="2" customFormat="1" ht="22.5" x14ac:dyDescent="0.25">
      <c r="A39" s="20"/>
      <c r="C39" s="64"/>
      <c r="D39" s="17" t="s">
        <v>48</v>
      </c>
      <c r="E39" s="44" t="s">
        <v>49</v>
      </c>
      <c r="F39" s="35" t="s">
        <v>0</v>
      </c>
      <c r="G39" s="42">
        <f>184.784+38.8305</f>
        <v>223.61449999999999</v>
      </c>
      <c r="H39" s="19"/>
      <c r="I39" s="11"/>
      <c r="K39" s="4"/>
      <c r="P39" s="4"/>
      <c r="S39" s="12"/>
      <c r="Y39" s="13"/>
      <c r="Z39" s="13"/>
      <c r="AA39" s="13"/>
      <c r="AB39" s="13"/>
      <c r="AC39" s="13"/>
    </row>
    <row r="40" spans="1:29" s="2" customFormat="1" ht="18.75" x14ac:dyDescent="0.25">
      <c r="A40" s="20"/>
      <c r="C40" s="66"/>
      <c r="D40" s="17" t="s">
        <v>50</v>
      </c>
      <c r="E40" s="67" t="s">
        <v>51</v>
      </c>
      <c r="F40" s="35" t="s">
        <v>52</v>
      </c>
      <c r="G40" s="42">
        <f>G39/G41</f>
        <v>5.6781466471651729</v>
      </c>
      <c r="H40" s="19"/>
      <c r="I40" s="11"/>
      <c r="K40" s="4"/>
      <c r="P40" s="4"/>
      <c r="S40" s="12"/>
      <c r="Y40" s="13"/>
      <c r="Z40" s="13"/>
      <c r="AA40" s="13"/>
      <c r="AB40" s="13"/>
      <c r="AC40" s="13"/>
    </row>
    <row r="41" spans="1:29" s="2" customFormat="1" ht="18.75" x14ac:dyDescent="0.25">
      <c r="A41" s="20"/>
      <c r="C41" s="16"/>
      <c r="D41" s="17" t="s">
        <v>53</v>
      </c>
      <c r="E41" s="67" t="s">
        <v>54</v>
      </c>
      <c r="F41" s="35" t="s">
        <v>55</v>
      </c>
      <c r="G41" s="89">
        <f>32.746+6.6356</f>
        <v>39.381600000000006</v>
      </c>
      <c r="H41" s="19"/>
      <c r="I41" s="11"/>
      <c r="K41" s="4"/>
      <c r="P41" s="4"/>
      <c r="S41" s="12"/>
      <c r="Y41" s="13"/>
      <c r="Z41" s="13"/>
      <c r="AA41" s="13"/>
      <c r="AB41" s="13"/>
      <c r="AC41" s="13"/>
    </row>
    <row r="42" spans="1:29" s="2" customFormat="1" ht="22.5" x14ac:dyDescent="0.25">
      <c r="A42" s="20"/>
      <c r="C42" s="16"/>
      <c r="D42" s="17" t="s">
        <v>56</v>
      </c>
      <c r="E42" s="44" t="s">
        <v>57</v>
      </c>
      <c r="F42" s="35" t="s">
        <v>0</v>
      </c>
      <c r="G42" s="42">
        <f>1.1741+1.4056</f>
        <v>2.5796999999999999</v>
      </c>
      <c r="H42" s="19"/>
      <c r="I42" s="11"/>
      <c r="K42" s="4"/>
      <c r="P42" s="4"/>
      <c r="S42" s="12"/>
      <c r="Y42" s="13"/>
      <c r="Z42" s="13"/>
      <c r="AA42" s="13"/>
      <c r="AB42" s="13"/>
      <c r="AC42" s="13"/>
    </row>
    <row r="43" spans="1:29" s="2" customFormat="1" ht="22.5" x14ac:dyDescent="0.25">
      <c r="A43" s="20"/>
      <c r="C43" s="16"/>
      <c r="D43" s="17" t="s">
        <v>58</v>
      </c>
      <c r="E43" s="44" t="s">
        <v>59</v>
      </c>
      <c r="F43" s="35" t="s">
        <v>0</v>
      </c>
      <c r="G43" s="42">
        <v>0</v>
      </c>
      <c r="H43" s="19"/>
      <c r="I43" s="11"/>
      <c r="K43" s="68"/>
      <c r="L43" s="3"/>
      <c r="M43" s="3"/>
      <c r="P43" s="4"/>
      <c r="S43" s="12"/>
      <c r="Y43" s="13"/>
      <c r="Z43" s="13"/>
      <c r="AA43" s="13"/>
      <c r="AB43" s="13"/>
      <c r="AC43" s="13"/>
    </row>
    <row r="44" spans="1:29" s="2" customFormat="1" ht="22.5" x14ac:dyDescent="0.25">
      <c r="A44" s="20"/>
      <c r="C44" s="66"/>
      <c r="D44" s="17" t="s">
        <v>60</v>
      </c>
      <c r="E44" s="44" t="s">
        <v>61</v>
      </c>
      <c r="F44" s="35" t="s">
        <v>0</v>
      </c>
      <c r="G44" s="42">
        <v>5074.6332923746804</v>
      </c>
      <c r="H44" s="19"/>
      <c r="I44" s="11"/>
      <c r="K44" s="4"/>
      <c r="P44" s="4"/>
      <c r="S44" s="12"/>
      <c r="Y44" s="13"/>
      <c r="Z44" s="13"/>
      <c r="AA44" s="13"/>
      <c r="AB44" s="13"/>
      <c r="AC44" s="13"/>
    </row>
    <row r="45" spans="1:29" s="2" customFormat="1" ht="22.5" x14ac:dyDescent="0.25">
      <c r="A45" s="20"/>
      <c r="C45" s="16"/>
      <c r="D45" s="17" t="s">
        <v>62</v>
      </c>
      <c r="E45" s="44" t="s">
        <v>63</v>
      </c>
      <c r="F45" s="35" t="s">
        <v>0</v>
      </c>
      <c r="G45" s="42">
        <f>G44*0.302153028610513</f>
        <v>1533.3158183787486</v>
      </c>
      <c r="H45" s="19"/>
      <c r="I45" s="11"/>
      <c r="K45" s="4"/>
      <c r="P45" s="4"/>
      <c r="S45" s="12"/>
      <c r="Y45" s="13"/>
      <c r="Z45" s="13"/>
      <c r="AA45" s="13"/>
      <c r="AB45" s="13"/>
      <c r="AC45" s="13"/>
    </row>
    <row r="46" spans="1:29" s="2" customFormat="1" ht="22.5" x14ac:dyDescent="0.25">
      <c r="A46" s="20"/>
      <c r="C46" s="66"/>
      <c r="D46" s="17" t="s">
        <v>64</v>
      </c>
      <c r="E46" s="44" t="s">
        <v>65</v>
      </c>
      <c r="F46" s="35" t="s">
        <v>0</v>
      </c>
      <c r="G46" s="42">
        <v>2205.8818500000002</v>
      </c>
      <c r="H46" s="19"/>
      <c r="I46" s="11"/>
      <c r="K46" s="4"/>
      <c r="P46" s="4"/>
      <c r="S46" s="12"/>
      <c r="Y46" s="13"/>
      <c r="Z46" s="13"/>
      <c r="AA46" s="13"/>
      <c r="AB46" s="13"/>
      <c r="AC46" s="13"/>
    </row>
    <row r="47" spans="1:29" s="2" customFormat="1" ht="22.5" x14ac:dyDescent="0.25">
      <c r="A47" s="20"/>
      <c r="C47" s="16"/>
      <c r="D47" s="17" t="s">
        <v>66</v>
      </c>
      <c r="E47" s="44" t="s">
        <v>67</v>
      </c>
      <c r="F47" s="35" t="s">
        <v>0</v>
      </c>
      <c r="G47" s="42">
        <f>G46*0.302153028610513</f>
        <v>666.51388173446151</v>
      </c>
      <c r="H47" s="19"/>
      <c r="I47" s="11"/>
      <c r="K47" s="4"/>
      <c r="P47" s="4"/>
      <c r="S47" s="12"/>
      <c r="Y47" s="13"/>
      <c r="Z47" s="13"/>
      <c r="AA47" s="13"/>
      <c r="AB47" s="13"/>
      <c r="AC47" s="13"/>
    </row>
    <row r="48" spans="1:29" s="2" customFormat="1" ht="22.5" x14ac:dyDescent="0.25">
      <c r="A48" s="20"/>
      <c r="C48" s="16"/>
      <c r="D48" s="17" t="s">
        <v>68</v>
      </c>
      <c r="E48" s="44" t="s">
        <v>69</v>
      </c>
      <c r="F48" s="35" t="s">
        <v>0</v>
      </c>
      <c r="G48" s="42">
        <v>5423.6741000000002</v>
      </c>
      <c r="H48" s="19"/>
      <c r="I48" s="11"/>
      <c r="K48" s="68"/>
      <c r="L48" s="3"/>
      <c r="M48" s="3"/>
      <c r="P48" s="4"/>
      <c r="S48" s="12"/>
      <c r="Y48" s="13"/>
      <c r="Z48" s="13"/>
      <c r="AA48" s="13"/>
      <c r="AB48" s="13"/>
      <c r="AC48" s="13"/>
    </row>
    <row r="49" spans="1:29" s="2" customFormat="1" ht="22.5" x14ac:dyDescent="0.25">
      <c r="A49" s="20"/>
      <c r="C49" s="16"/>
      <c r="D49" s="17" t="s">
        <v>70</v>
      </c>
      <c r="E49" s="44" t="s">
        <v>71</v>
      </c>
      <c r="F49" s="35" t="s">
        <v>0</v>
      </c>
      <c r="G49" s="42">
        <v>0</v>
      </c>
      <c r="H49" s="19"/>
      <c r="I49" s="11"/>
      <c r="K49" s="68"/>
      <c r="L49" s="3"/>
      <c r="M49" s="3"/>
      <c r="P49" s="4"/>
      <c r="S49" s="12"/>
      <c r="Y49" s="13"/>
      <c r="Z49" s="13"/>
      <c r="AA49" s="13"/>
      <c r="AB49" s="13"/>
      <c r="AC49" s="13"/>
    </row>
    <row r="50" spans="1:29" s="2" customFormat="1" ht="36" customHeight="1" x14ac:dyDescent="0.25">
      <c r="A50" s="20"/>
      <c r="C50" s="16"/>
      <c r="D50" s="17" t="s">
        <v>72</v>
      </c>
      <c r="E50" s="44" t="s">
        <v>73</v>
      </c>
      <c r="F50" s="35" t="s">
        <v>0</v>
      </c>
      <c r="G50" s="42">
        <v>0</v>
      </c>
      <c r="H50" s="19" t="s">
        <v>74</v>
      </c>
      <c r="I50" s="11"/>
      <c r="K50" s="4"/>
      <c r="P50" s="4"/>
      <c r="S50" s="12"/>
      <c r="Y50" s="13"/>
      <c r="Z50" s="13"/>
      <c r="AA50" s="13"/>
      <c r="AB50" s="13"/>
      <c r="AC50" s="13"/>
    </row>
    <row r="51" spans="1:29" s="2" customFormat="1" ht="45.75" customHeight="1" x14ac:dyDescent="0.25">
      <c r="A51" s="20"/>
      <c r="C51" s="16"/>
      <c r="D51" s="17" t="s">
        <v>75</v>
      </c>
      <c r="E51" s="67" t="s">
        <v>76</v>
      </c>
      <c r="F51" s="35" t="s">
        <v>0</v>
      </c>
      <c r="G51" s="42">
        <v>0</v>
      </c>
      <c r="H51" s="19" t="s">
        <v>77</v>
      </c>
      <c r="I51" s="11"/>
      <c r="K51" s="4"/>
      <c r="P51" s="4"/>
      <c r="S51" s="12"/>
      <c r="Y51" s="13"/>
      <c r="Z51" s="13"/>
      <c r="AA51" s="13"/>
      <c r="AB51" s="13"/>
      <c r="AC51" s="13"/>
    </row>
    <row r="52" spans="1:29" s="2" customFormat="1" ht="33.75" customHeight="1" x14ac:dyDescent="0.25">
      <c r="A52" s="20"/>
      <c r="C52" s="16"/>
      <c r="D52" s="17" t="s">
        <v>78</v>
      </c>
      <c r="E52" s="67" t="s">
        <v>79</v>
      </c>
      <c r="F52" s="35" t="s">
        <v>0</v>
      </c>
      <c r="G52" s="42">
        <v>0</v>
      </c>
      <c r="H52" s="19" t="s">
        <v>80</v>
      </c>
      <c r="I52" s="11"/>
      <c r="K52" s="4"/>
      <c r="P52" s="4"/>
      <c r="S52" s="12"/>
      <c r="Y52" s="13"/>
      <c r="Z52" s="13"/>
      <c r="AA52" s="13"/>
      <c r="AB52" s="13"/>
      <c r="AC52" s="13"/>
    </row>
    <row r="53" spans="1:29" s="2" customFormat="1" ht="44.25" customHeight="1" x14ac:dyDescent="0.25">
      <c r="A53" s="20"/>
      <c r="C53" s="16"/>
      <c r="D53" s="17" t="s">
        <v>81</v>
      </c>
      <c r="E53" s="44" t="s">
        <v>82</v>
      </c>
      <c r="F53" s="35" t="s">
        <v>0</v>
      </c>
      <c r="G53" s="42">
        <v>0</v>
      </c>
      <c r="H53" s="19" t="s">
        <v>83</v>
      </c>
      <c r="I53" s="11"/>
      <c r="K53" s="4"/>
      <c r="P53" s="4"/>
      <c r="S53" s="12"/>
      <c r="Y53" s="13"/>
      <c r="Z53" s="13"/>
      <c r="AA53" s="13"/>
      <c r="AB53" s="13"/>
      <c r="AC53" s="13"/>
    </row>
    <row r="54" spans="1:29" s="2" customFormat="1" ht="45" customHeight="1" x14ac:dyDescent="0.25">
      <c r="A54" s="20"/>
      <c r="C54" s="16"/>
      <c r="D54" s="17" t="s">
        <v>84</v>
      </c>
      <c r="E54" s="67" t="s">
        <v>76</v>
      </c>
      <c r="F54" s="35" t="s">
        <v>0</v>
      </c>
      <c r="G54" s="42">
        <v>0</v>
      </c>
      <c r="H54" s="19" t="s">
        <v>85</v>
      </c>
      <c r="I54" s="11"/>
      <c r="K54" s="4"/>
      <c r="P54" s="4"/>
      <c r="S54" s="12"/>
      <c r="Y54" s="13"/>
      <c r="Z54" s="13"/>
      <c r="AA54" s="13"/>
      <c r="AB54" s="13"/>
      <c r="AC54" s="13"/>
    </row>
    <row r="55" spans="1:29" s="2" customFormat="1" ht="47.25" customHeight="1" x14ac:dyDescent="0.25">
      <c r="A55" s="20"/>
      <c r="C55" s="16"/>
      <c r="D55" s="17" t="s">
        <v>86</v>
      </c>
      <c r="E55" s="67" t="s">
        <v>79</v>
      </c>
      <c r="F55" s="35" t="s">
        <v>0</v>
      </c>
      <c r="G55" s="42">
        <v>0</v>
      </c>
      <c r="H55" s="19" t="s">
        <v>87</v>
      </c>
      <c r="I55" s="11"/>
      <c r="K55" s="4"/>
      <c r="P55" s="4"/>
      <c r="S55" s="12"/>
      <c r="Y55" s="13"/>
      <c r="Z55" s="13"/>
      <c r="AA55" s="13"/>
      <c r="AB55" s="13"/>
      <c r="AC55" s="13"/>
    </row>
    <row r="56" spans="1:29" s="2" customFormat="1" ht="22.5" x14ac:dyDescent="0.25">
      <c r="A56" s="20"/>
      <c r="C56" s="16"/>
      <c r="D56" s="107" t="s">
        <v>88</v>
      </c>
      <c r="E56" s="44" t="s">
        <v>89</v>
      </c>
      <c r="F56" s="109" t="s">
        <v>0</v>
      </c>
      <c r="G56" s="42">
        <f>79.2629+138.9156+77.8125</f>
        <v>295.99099999999999</v>
      </c>
      <c r="H56" s="19"/>
      <c r="I56" s="11"/>
      <c r="K56" s="4"/>
      <c r="P56" s="4"/>
      <c r="S56" s="12"/>
      <c r="Y56" s="13"/>
      <c r="Z56" s="13"/>
      <c r="AA56" s="13"/>
      <c r="AB56" s="13"/>
      <c r="AC56" s="13"/>
    </row>
    <row r="57" spans="1:29" s="2" customFormat="1" ht="45" x14ac:dyDescent="0.25">
      <c r="A57" s="20"/>
      <c r="C57" s="16"/>
      <c r="D57" s="108"/>
      <c r="E57" s="67" t="s">
        <v>90</v>
      </c>
      <c r="F57" s="110"/>
      <c r="G57" s="69" t="s">
        <v>91</v>
      </c>
      <c r="H57" s="19"/>
      <c r="I57" s="11"/>
      <c r="K57" s="4" t="e">
        <f ca="1">nerr(MATCH("есть",List01_flag_index_1,0))</f>
        <v>#NAME?</v>
      </c>
      <c r="P57" s="4"/>
      <c r="S57" s="12"/>
      <c r="Y57" s="13"/>
      <c r="Z57" s="13"/>
      <c r="AA57" s="13"/>
      <c r="AB57" s="13"/>
      <c r="AC57" s="13"/>
    </row>
    <row r="58" spans="1:29" s="4" customFormat="1" ht="5.25" hidden="1" x14ac:dyDescent="0.25">
      <c r="A58" s="70"/>
      <c r="C58" s="45"/>
      <c r="D58" s="111"/>
      <c r="E58" s="71"/>
      <c r="F58" s="113"/>
      <c r="G58" s="56"/>
      <c r="H58" s="50"/>
      <c r="S58" s="51"/>
      <c r="Y58" s="52"/>
      <c r="Z58" s="52"/>
      <c r="AA58" s="52"/>
      <c r="AB58" s="52"/>
      <c r="AC58" s="52"/>
    </row>
    <row r="59" spans="1:29" s="4" customFormat="1" ht="5.25" hidden="1" x14ac:dyDescent="0.25">
      <c r="A59" s="70"/>
      <c r="C59" s="45"/>
      <c r="D59" s="112"/>
      <c r="E59" s="72"/>
      <c r="F59" s="114"/>
      <c r="G59" s="73" t="s">
        <v>91</v>
      </c>
      <c r="H59" s="50"/>
      <c r="K59" s="4" t="e">
        <f ca="1">nerr(MATCH("есть",List01_flag_index_2,0))</f>
        <v>#NAME?</v>
      </c>
      <c r="S59" s="51"/>
      <c r="Y59" s="52"/>
      <c r="Z59" s="52"/>
      <c r="AA59" s="52"/>
      <c r="AB59" s="52"/>
      <c r="AC59" s="52"/>
    </row>
    <row r="60" spans="1:29" s="2" customFormat="1" ht="54.75" customHeight="1" x14ac:dyDescent="0.25">
      <c r="A60" s="20"/>
      <c r="C60" s="16"/>
      <c r="D60" s="74" t="s">
        <v>92</v>
      </c>
      <c r="E60" s="75" t="s">
        <v>93</v>
      </c>
      <c r="F60" s="76" t="s">
        <v>0</v>
      </c>
      <c r="G60" s="77">
        <f>SUM(G61:G64)</f>
        <v>1344.8451</v>
      </c>
      <c r="H60" s="19" t="s">
        <v>94</v>
      </c>
      <c r="I60" s="11"/>
      <c r="K60" s="4"/>
      <c r="P60" s="4"/>
      <c r="S60" s="12"/>
      <c r="Y60" s="13"/>
      <c r="Z60" s="13"/>
      <c r="AA60" s="13"/>
      <c r="AB60" s="13"/>
      <c r="AC60" s="13"/>
    </row>
    <row r="61" spans="1:29" s="2" customFormat="1" ht="22.5" hidden="1" customHeight="1" x14ac:dyDescent="0.25">
      <c r="A61" s="20"/>
      <c r="C61" s="16"/>
      <c r="D61" s="6" t="s">
        <v>95</v>
      </c>
      <c r="E61" s="67"/>
      <c r="F61" s="35"/>
      <c r="G61" s="78"/>
      <c r="H61" s="79"/>
      <c r="I61" s="11"/>
      <c r="K61" s="4"/>
      <c r="P61" s="4"/>
      <c r="S61" s="12"/>
      <c r="Y61" s="13"/>
      <c r="Z61" s="13"/>
      <c r="AA61" s="13"/>
      <c r="AB61" s="13"/>
      <c r="AC61" s="13"/>
    </row>
    <row r="62" spans="1:29" s="2" customFormat="1" ht="51.75" customHeight="1" x14ac:dyDescent="0.25">
      <c r="A62" s="20"/>
      <c r="C62" s="57" t="s">
        <v>42</v>
      </c>
      <c r="D62" s="6" t="s">
        <v>96</v>
      </c>
      <c r="E62" s="80" t="s">
        <v>320</v>
      </c>
      <c r="F62" s="35" t="s">
        <v>0</v>
      </c>
      <c r="G62" s="9">
        <v>167.9853</v>
      </c>
      <c r="H62" s="10" t="s">
        <v>1</v>
      </c>
      <c r="I62" s="11"/>
      <c r="K62" s="4"/>
      <c r="P62" s="4"/>
      <c r="S62" s="12"/>
      <c r="Y62" s="13"/>
      <c r="Z62" s="13"/>
      <c r="AA62" s="13"/>
      <c r="AB62" s="13"/>
      <c r="AC62" s="13"/>
    </row>
    <row r="63" spans="1:29" s="2" customFormat="1" ht="45" x14ac:dyDescent="0.25">
      <c r="A63" s="20"/>
      <c r="C63" s="57" t="s">
        <v>42</v>
      </c>
      <c r="D63" s="6" t="s">
        <v>98</v>
      </c>
      <c r="E63" s="80" t="s">
        <v>321</v>
      </c>
      <c r="F63" s="35" t="s">
        <v>0</v>
      </c>
      <c r="G63" s="9">
        <v>1176.8598</v>
      </c>
      <c r="H63" s="10" t="s">
        <v>1</v>
      </c>
      <c r="I63" s="11"/>
      <c r="K63" s="4"/>
      <c r="P63" s="4"/>
      <c r="S63" s="12"/>
      <c r="Y63" s="13"/>
      <c r="Z63" s="13"/>
      <c r="AA63" s="13"/>
      <c r="AB63" s="13"/>
      <c r="AC63" s="13"/>
    </row>
    <row r="64" spans="1:29" s="2" customFormat="1" ht="18.75" x14ac:dyDescent="0.25">
      <c r="A64" s="20"/>
      <c r="C64" s="58"/>
      <c r="D64" s="59"/>
      <c r="E64" s="60" t="s">
        <v>100</v>
      </c>
      <c r="F64" s="61"/>
      <c r="G64" s="62"/>
      <c r="H64" s="63"/>
      <c r="I64" s="11"/>
      <c r="K64" s="4"/>
      <c r="P64" s="4"/>
      <c r="S64" s="12"/>
      <c r="Y64" s="13"/>
      <c r="Z64" s="13"/>
      <c r="AA64" s="13"/>
      <c r="AB64" s="13"/>
      <c r="AC64" s="13"/>
    </row>
    <row r="65" spans="1:29" s="2" customFormat="1" ht="22.5" x14ac:dyDescent="0.25">
      <c r="A65" s="20"/>
      <c r="C65" s="16"/>
      <c r="D65" s="17" t="s">
        <v>101</v>
      </c>
      <c r="E65" s="40" t="s">
        <v>102</v>
      </c>
      <c r="F65" s="35" t="s">
        <v>0</v>
      </c>
      <c r="G65" s="42">
        <f>G29-G30</f>
        <v>205.85935751210855</v>
      </c>
      <c r="H65" s="19"/>
      <c r="I65" s="11"/>
      <c r="K65" s="4"/>
      <c r="P65" s="4"/>
      <c r="S65" s="12"/>
      <c r="Y65" s="13"/>
      <c r="Z65" s="13"/>
      <c r="AA65" s="13"/>
      <c r="AB65" s="13"/>
      <c r="AC65" s="13"/>
    </row>
    <row r="66" spans="1:29" s="2" customFormat="1" ht="33.75" x14ac:dyDescent="0.25">
      <c r="A66" s="20"/>
      <c r="C66" s="66"/>
      <c r="D66" s="17" t="s">
        <v>103</v>
      </c>
      <c r="E66" s="40" t="s">
        <v>104</v>
      </c>
      <c r="F66" s="35" t="s">
        <v>0</v>
      </c>
      <c r="G66" s="42">
        <v>0</v>
      </c>
      <c r="H66" s="19" t="s">
        <v>105</v>
      </c>
      <c r="I66" s="11"/>
      <c r="K66" s="4"/>
      <c r="P66" s="4"/>
      <c r="S66" s="12"/>
      <c r="Y66" s="13"/>
      <c r="Z66" s="13"/>
      <c r="AA66" s="13"/>
      <c r="AB66" s="13"/>
      <c r="AC66" s="13"/>
    </row>
    <row r="67" spans="1:29" s="2" customFormat="1" ht="33.75" x14ac:dyDescent="0.25">
      <c r="A67" s="20"/>
      <c r="C67" s="16"/>
      <c r="D67" s="17" t="s">
        <v>106</v>
      </c>
      <c r="E67" s="44" t="s">
        <v>107</v>
      </c>
      <c r="F67" s="35" t="s">
        <v>0</v>
      </c>
      <c r="G67" s="42">
        <v>0</v>
      </c>
      <c r="H67" s="19"/>
      <c r="I67" s="11"/>
      <c r="K67" s="4"/>
      <c r="P67" s="4"/>
      <c r="S67" s="12"/>
      <c r="Y67" s="13"/>
      <c r="Z67" s="13"/>
      <c r="AA67" s="13"/>
      <c r="AB67" s="13"/>
      <c r="AC67" s="13"/>
    </row>
    <row r="68" spans="1:29" s="2" customFormat="1" ht="38.25" customHeight="1" x14ac:dyDescent="0.25">
      <c r="A68" s="20"/>
      <c r="C68" s="16"/>
      <c r="D68" s="17" t="s">
        <v>108</v>
      </c>
      <c r="E68" s="40" t="s">
        <v>109</v>
      </c>
      <c r="F68" s="35" t="s">
        <v>0</v>
      </c>
      <c r="G68" s="42">
        <v>-4.9469999999999992</v>
      </c>
      <c r="H68" s="19" t="s">
        <v>110</v>
      </c>
      <c r="I68" s="11"/>
      <c r="K68" s="4"/>
      <c r="P68" s="4"/>
      <c r="S68" s="12"/>
      <c r="Y68" s="13"/>
      <c r="Z68" s="13"/>
      <c r="AA68" s="13"/>
      <c r="AB68" s="13"/>
      <c r="AC68" s="13"/>
    </row>
    <row r="69" spans="1:29" s="2" customFormat="1" ht="40.5" customHeight="1" x14ac:dyDescent="0.25">
      <c r="A69" s="20"/>
      <c r="C69" s="16"/>
      <c r="D69" s="17" t="s">
        <v>111</v>
      </c>
      <c r="E69" s="44" t="s">
        <v>112</v>
      </c>
      <c r="F69" s="35" t="s">
        <v>0</v>
      </c>
      <c r="G69" s="42">
        <v>-4.9469999999999992</v>
      </c>
      <c r="H69" s="19" t="s">
        <v>113</v>
      </c>
      <c r="I69" s="11"/>
      <c r="K69" s="4"/>
      <c r="P69" s="4"/>
      <c r="S69" s="12"/>
      <c r="Y69" s="13"/>
      <c r="Z69" s="13"/>
      <c r="AA69" s="13"/>
      <c r="AB69" s="13"/>
      <c r="AC69" s="13"/>
    </row>
    <row r="70" spans="1:29" s="2" customFormat="1" ht="39" customHeight="1" x14ac:dyDescent="0.25">
      <c r="A70" s="20"/>
      <c r="C70" s="16"/>
      <c r="D70" s="17" t="s">
        <v>114</v>
      </c>
      <c r="E70" s="67" t="s">
        <v>115</v>
      </c>
      <c r="F70" s="35" t="s">
        <v>0</v>
      </c>
      <c r="G70" s="42">
        <v>8.6530000000000005</v>
      </c>
      <c r="H70" s="19" t="s">
        <v>116</v>
      </c>
      <c r="I70" s="11"/>
      <c r="K70" s="4"/>
      <c r="P70" s="4"/>
      <c r="S70" s="12"/>
      <c r="Y70" s="13"/>
      <c r="Z70" s="13"/>
      <c r="AA70" s="13"/>
      <c r="AB70" s="13"/>
      <c r="AC70" s="13"/>
    </row>
    <row r="71" spans="1:29" s="2" customFormat="1" ht="22.5" x14ac:dyDescent="0.25">
      <c r="A71" s="20"/>
      <c r="C71" s="16"/>
      <c r="D71" s="17" t="s">
        <v>117</v>
      </c>
      <c r="E71" s="67" t="s">
        <v>118</v>
      </c>
      <c r="F71" s="35" t="s">
        <v>0</v>
      </c>
      <c r="G71" s="42">
        <v>13.6</v>
      </c>
      <c r="H71" s="19" t="s">
        <v>119</v>
      </c>
      <c r="I71" s="11"/>
      <c r="K71" s="4"/>
      <c r="P71" s="4"/>
      <c r="S71" s="12"/>
      <c r="Y71" s="13"/>
      <c r="Z71" s="13"/>
      <c r="AA71" s="13"/>
      <c r="AB71" s="13"/>
      <c r="AC71" s="13"/>
    </row>
    <row r="72" spans="1:29" s="2" customFormat="1" ht="22.5" x14ac:dyDescent="0.25">
      <c r="A72" s="20"/>
      <c r="C72" s="16"/>
      <c r="D72" s="17" t="s">
        <v>120</v>
      </c>
      <c r="E72" s="44" t="s">
        <v>121</v>
      </c>
      <c r="F72" s="35" t="s">
        <v>0</v>
      </c>
      <c r="G72" s="42">
        <v>0</v>
      </c>
      <c r="H72" s="19"/>
      <c r="I72" s="11"/>
      <c r="K72" s="4"/>
      <c r="P72" s="4"/>
      <c r="S72" s="12"/>
      <c r="Y72" s="13"/>
      <c r="Z72" s="13"/>
      <c r="AA72" s="13"/>
      <c r="AB72" s="13"/>
      <c r="AC72" s="13"/>
    </row>
    <row r="73" spans="1:29" s="2" customFormat="1" ht="78.75" x14ac:dyDescent="0.25">
      <c r="A73" s="20"/>
      <c r="C73" s="16"/>
      <c r="D73" s="17" t="s">
        <v>122</v>
      </c>
      <c r="E73" s="40" t="s">
        <v>123</v>
      </c>
      <c r="F73" s="35" t="s">
        <v>124</v>
      </c>
      <c r="G73" s="103" t="s">
        <v>125</v>
      </c>
      <c r="H73" s="19" t="s">
        <v>126</v>
      </c>
      <c r="I73" s="11"/>
      <c r="K73" s="4"/>
      <c r="P73" s="4"/>
      <c r="S73" s="12"/>
      <c r="Y73" s="13"/>
      <c r="Z73" s="13"/>
      <c r="AA73" s="13"/>
      <c r="AB73" s="13"/>
      <c r="AC73" s="13"/>
    </row>
    <row r="74" spans="1:29" s="2" customFormat="1" ht="90.75" customHeight="1" x14ac:dyDescent="0.25">
      <c r="A74" s="20"/>
      <c r="C74" s="16"/>
      <c r="D74" s="17" t="s">
        <v>127</v>
      </c>
      <c r="E74" s="40" t="s">
        <v>128</v>
      </c>
      <c r="F74" s="35" t="s">
        <v>16</v>
      </c>
      <c r="G74" s="42">
        <v>0</v>
      </c>
      <c r="H74" s="19" t="s">
        <v>129</v>
      </c>
      <c r="I74" s="11"/>
      <c r="K74" s="4"/>
      <c r="P74" s="4"/>
      <c r="S74" s="12"/>
      <c r="Y74" s="13"/>
      <c r="Z74" s="13"/>
      <c r="AA74" s="13"/>
      <c r="AB74" s="13"/>
      <c r="AC74" s="13"/>
    </row>
    <row r="75" spans="1:29" s="53" customFormat="1" ht="5.25" hidden="1" x14ac:dyDescent="0.25">
      <c r="A75" s="70"/>
      <c r="B75" s="4"/>
      <c r="C75" s="45"/>
      <c r="D75" s="82" t="s">
        <v>130</v>
      </c>
      <c r="E75" s="83"/>
      <c r="F75" s="84"/>
      <c r="G75" s="85"/>
      <c r="H75" s="86"/>
      <c r="I75" s="4"/>
      <c r="J75" s="4"/>
      <c r="K75" s="4"/>
      <c r="L75" s="4"/>
      <c r="M75" s="4"/>
      <c r="N75" s="4"/>
      <c r="O75" s="4"/>
      <c r="P75" s="4"/>
      <c r="Q75" s="4"/>
      <c r="R75" s="4"/>
      <c r="S75" s="51"/>
      <c r="T75" s="4"/>
      <c r="U75" s="4"/>
      <c r="V75" s="4"/>
      <c r="W75" s="4"/>
      <c r="X75" s="4"/>
      <c r="Y75" s="52"/>
      <c r="Z75" s="52"/>
      <c r="AA75" s="52"/>
      <c r="AB75" s="52"/>
      <c r="AC75" s="52"/>
    </row>
    <row r="76" spans="1:29" ht="45" x14ac:dyDescent="0.25">
      <c r="C76" s="58"/>
      <c r="D76" s="59"/>
      <c r="E76" s="87" t="s">
        <v>131</v>
      </c>
      <c r="F76" s="61"/>
      <c r="G76" s="62"/>
      <c r="H76" s="88" t="s">
        <v>132</v>
      </c>
      <c r="I76" s="11"/>
    </row>
    <row r="77" spans="1:29" s="2" customFormat="1" ht="44.25" customHeight="1" x14ac:dyDescent="0.25">
      <c r="A77" s="20"/>
      <c r="C77" s="16"/>
      <c r="D77" s="17" t="s">
        <v>133</v>
      </c>
      <c r="E77" s="44" t="s">
        <v>134</v>
      </c>
      <c r="F77" s="35" t="s">
        <v>16</v>
      </c>
      <c r="G77" s="42">
        <v>75.403519000000003</v>
      </c>
      <c r="H77" s="19" t="s">
        <v>135</v>
      </c>
      <c r="I77" s="11"/>
      <c r="K77" s="4"/>
      <c r="P77" s="4"/>
      <c r="S77" s="12"/>
      <c r="Y77" s="13"/>
      <c r="Z77" s="13"/>
      <c r="AA77" s="13"/>
      <c r="AB77" s="13"/>
      <c r="AC77" s="13"/>
    </row>
    <row r="78" spans="1:29" s="2" customFormat="1" ht="63" customHeight="1" x14ac:dyDescent="0.25">
      <c r="A78" s="20"/>
      <c r="C78" s="16"/>
      <c r="D78" s="17" t="s">
        <v>136</v>
      </c>
      <c r="E78" s="44" t="s">
        <v>137</v>
      </c>
      <c r="F78" s="35" t="s">
        <v>138</v>
      </c>
      <c r="G78" s="89">
        <v>0</v>
      </c>
      <c r="H78" s="19" t="s">
        <v>139</v>
      </c>
      <c r="I78" s="11"/>
      <c r="K78" s="4"/>
      <c r="P78" s="4"/>
      <c r="S78" s="12"/>
      <c r="Y78" s="13"/>
      <c r="Z78" s="13"/>
      <c r="AA78" s="13"/>
      <c r="AB78" s="13"/>
      <c r="AC78" s="13"/>
    </row>
    <row r="79" spans="1:29" s="2" customFormat="1" ht="41.25" customHeight="1" x14ac:dyDescent="0.25">
      <c r="A79" s="20"/>
      <c r="C79" s="16"/>
      <c r="D79" s="17" t="s">
        <v>140</v>
      </c>
      <c r="E79" s="44" t="s">
        <v>141</v>
      </c>
      <c r="F79" s="35" t="s">
        <v>138</v>
      </c>
      <c r="G79" s="18"/>
      <c r="H79" s="19" t="s">
        <v>142</v>
      </c>
      <c r="I79" s="11"/>
      <c r="K79" s="4"/>
      <c r="P79" s="4"/>
      <c r="S79" s="12"/>
      <c r="Y79" s="13"/>
      <c r="Z79" s="13"/>
      <c r="AA79" s="13"/>
      <c r="AB79" s="13"/>
      <c r="AC79" s="13"/>
    </row>
    <row r="80" spans="1:29" s="2" customFormat="1" ht="67.5" x14ac:dyDescent="0.25">
      <c r="A80" s="20"/>
      <c r="C80" s="16"/>
      <c r="D80" s="17" t="s">
        <v>143</v>
      </c>
      <c r="E80" s="44" t="s">
        <v>144</v>
      </c>
      <c r="F80" s="35" t="s">
        <v>138</v>
      </c>
      <c r="G80" s="89">
        <v>138.47900000000001</v>
      </c>
      <c r="H80" s="19" t="s">
        <v>145</v>
      </c>
      <c r="I80" s="11"/>
      <c r="K80" s="4"/>
      <c r="P80" s="4"/>
      <c r="S80" s="12"/>
      <c r="Y80" s="13"/>
      <c r="Z80" s="13"/>
      <c r="AA80" s="13"/>
      <c r="AB80" s="13"/>
      <c r="AC80" s="13"/>
    </row>
    <row r="81" spans="1:29" s="2" customFormat="1" ht="18.75" x14ac:dyDescent="0.25">
      <c r="A81" s="20"/>
      <c r="C81" s="16"/>
      <c r="D81" s="17" t="s">
        <v>146</v>
      </c>
      <c r="E81" s="67" t="s">
        <v>147</v>
      </c>
      <c r="F81" s="35" t="s">
        <v>138</v>
      </c>
      <c r="G81" s="89">
        <v>0</v>
      </c>
      <c r="H81" s="19"/>
      <c r="I81" s="11"/>
      <c r="K81" s="4"/>
      <c r="P81" s="4"/>
      <c r="S81" s="12"/>
      <c r="Y81" s="13"/>
      <c r="Z81" s="13"/>
      <c r="AA81" s="13"/>
      <c r="AB81" s="13"/>
      <c r="AC81" s="13"/>
    </row>
    <row r="82" spans="1:29" s="2" customFormat="1" ht="45" x14ac:dyDescent="0.25">
      <c r="A82" s="20"/>
      <c r="C82" s="16"/>
      <c r="D82" s="17" t="s">
        <v>148</v>
      </c>
      <c r="E82" s="28" t="s">
        <v>149</v>
      </c>
      <c r="F82" s="35" t="s">
        <v>138</v>
      </c>
      <c r="G82" s="89">
        <v>0</v>
      </c>
      <c r="H82" s="19"/>
      <c r="I82" s="11"/>
      <c r="K82" s="4"/>
      <c r="P82" s="4"/>
      <c r="S82" s="12"/>
      <c r="Y82" s="13"/>
      <c r="Z82" s="13"/>
      <c r="AA82" s="13"/>
      <c r="AB82" s="13"/>
      <c r="AC82" s="13"/>
    </row>
    <row r="83" spans="1:29" s="2" customFormat="1" ht="22.5" x14ac:dyDescent="0.25">
      <c r="A83" s="20"/>
      <c r="C83" s="16"/>
      <c r="D83" s="17" t="s">
        <v>150</v>
      </c>
      <c r="E83" s="44" t="s">
        <v>151</v>
      </c>
      <c r="F83" s="35" t="s">
        <v>138</v>
      </c>
      <c r="G83" s="89">
        <v>138.47900000000001</v>
      </c>
      <c r="H83" s="19"/>
      <c r="I83" s="11"/>
      <c r="K83" s="4"/>
      <c r="P83" s="4"/>
      <c r="S83" s="12"/>
      <c r="Y83" s="13"/>
      <c r="Z83" s="13"/>
      <c r="AA83" s="13"/>
      <c r="AB83" s="13"/>
      <c r="AC83" s="13"/>
    </row>
    <row r="84" spans="1:29" s="2" customFormat="1" ht="22.5" x14ac:dyDescent="0.25">
      <c r="A84" s="20"/>
      <c r="C84" s="16"/>
      <c r="D84" s="17" t="s">
        <v>152</v>
      </c>
      <c r="E84" s="40" t="s">
        <v>153</v>
      </c>
      <c r="F84" s="35" t="s">
        <v>154</v>
      </c>
      <c r="G84" s="42">
        <v>563000000</v>
      </c>
      <c r="H84" s="19"/>
      <c r="I84" s="11"/>
      <c r="K84" s="4"/>
      <c r="P84" s="4"/>
      <c r="S84" s="12"/>
      <c r="Y84" s="13"/>
      <c r="Z84" s="13"/>
      <c r="AA84" s="13"/>
      <c r="AB84" s="13"/>
      <c r="AC84" s="13"/>
    </row>
    <row r="85" spans="1:29" s="2" customFormat="1" ht="22.5" x14ac:dyDescent="0.25">
      <c r="A85" s="20"/>
      <c r="C85" s="16"/>
      <c r="D85" s="17" t="s">
        <v>155</v>
      </c>
      <c r="E85" s="40" t="s">
        <v>156</v>
      </c>
      <c r="F85" s="35" t="s">
        <v>157</v>
      </c>
      <c r="G85" s="42">
        <v>6.7560000000000002</v>
      </c>
      <c r="H85" s="19"/>
      <c r="I85" s="11"/>
      <c r="K85" s="4"/>
      <c r="P85" s="4"/>
      <c r="S85" s="12"/>
      <c r="Y85" s="13"/>
      <c r="Z85" s="13"/>
      <c r="AA85" s="13"/>
      <c r="AB85" s="13"/>
      <c r="AC85" s="13"/>
    </row>
    <row r="86" spans="1:29" s="2" customFormat="1" ht="80.25" customHeight="1" x14ac:dyDescent="0.25">
      <c r="A86" s="20"/>
      <c r="C86" s="16"/>
      <c r="D86" s="17" t="s">
        <v>158</v>
      </c>
      <c r="E86" s="44" t="s">
        <v>159</v>
      </c>
      <c r="F86" s="35" t="s">
        <v>157</v>
      </c>
      <c r="G86" s="42">
        <v>6.7560000000000002</v>
      </c>
      <c r="H86" s="19" t="s">
        <v>160</v>
      </c>
      <c r="I86" s="11"/>
      <c r="K86" s="4"/>
      <c r="P86" s="4"/>
      <c r="S86" s="12"/>
      <c r="Y86" s="13"/>
      <c r="Z86" s="13"/>
      <c r="AA86" s="13"/>
      <c r="AB86" s="13"/>
      <c r="AC86" s="13"/>
    </row>
    <row r="87" spans="1:29" ht="22.5" x14ac:dyDescent="0.25">
      <c r="C87" s="16"/>
      <c r="D87" s="17" t="s">
        <v>161</v>
      </c>
      <c r="E87" s="40" t="s">
        <v>162</v>
      </c>
      <c r="F87" s="35" t="s">
        <v>163</v>
      </c>
      <c r="G87" s="42">
        <v>19.726836598580231</v>
      </c>
      <c r="H87" s="19"/>
      <c r="I87" s="11"/>
    </row>
    <row r="88" spans="1:29" ht="22.5" x14ac:dyDescent="0.25">
      <c r="C88" s="16"/>
      <c r="D88" s="17" t="s">
        <v>164</v>
      </c>
      <c r="E88" s="40" t="s">
        <v>165</v>
      </c>
      <c r="F88" s="35" t="s">
        <v>163</v>
      </c>
      <c r="G88" s="42">
        <v>4.3519374873630587</v>
      </c>
      <c r="H88" s="19"/>
      <c r="I88" s="11"/>
    </row>
    <row r="89" spans="1:29" ht="82.5" customHeight="1" x14ac:dyDescent="0.25">
      <c r="C89" s="16"/>
      <c r="D89" s="17" t="s">
        <v>166</v>
      </c>
      <c r="E89" s="40" t="s">
        <v>167</v>
      </c>
      <c r="F89" s="35" t="s">
        <v>2</v>
      </c>
      <c r="G89" s="89">
        <v>0</v>
      </c>
      <c r="H89" s="19" t="s">
        <v>168</v>
      </c>
      <c r="I89" s="11"/>
    </row>
    <row r="90" spans="1:29" s="53" customFormat="1" ht="5.25" hidden="1" x14ac:dyDescent="0.25">
      <c r="A90" s="70"/>
      <c r="B90" s="4"/>
      <c r="C90" s="45"/>
      <c r="D90" s="90" t="s">
        <v>169</v>
      </c>
      <c r="E90" s="91"/>
      <c r="F90" s="84"/>
      <c r="G90" s="85"/>
      <c r="H90" s="86"/>
      <c r="I90" s="4"/>
      <c r="J90" s="4"/>
      <c r="K90" s="4"/>
      <c r="L90" s="4"/>
      <c r="M90" s="4"/>
      <c r="N90" s="4"/>
      <c r="O90" s="4"/>
      <c r="P90" s="4"/>
      <c r="Q90" s="4"/>
      <c r="R90" s="4"/>
      <c r="S90" s="51"/>
      <c r="T90" s="4"/>
      <c r="U90" s="4"/>
      <c r="V90" s="4"/>
      <c r="W90" s="4"/>
      <c r="X90" s="4"/>
      <c r="Y90" s="52"/>
      <c r="Z90" s="52"/>
      <c r="AA90" s="52"/>
      <c r="AB90" s="52"/>
      <c r="AC90" s="52"/>
    </row>
    <row r="91" spans="1:29" ht="45" x14ac:dyDescent="0.25">
      <c r="C91" s="58"/>
      <c r="D91" s="59"/>
      <c r="E91" s="87" t="s">
        <v>131</v>
      </c>
      <c r="F91" s="61"/>
      <c r="G91" s="62"/>
      <c r="H91" s="88" t="s">
        <v>170</v>
      </c>
      <c r="I91" s="11"/>
    </row>
    <row r="92" spans="1:29" ht="120" customHeight="1" x14ac:dyDescent="0.25">
      <c r="C92" s="16"/>
      <c r="D92" s="17" t="s">
        <v>171</v>
      </c>
      <c r="E92" s="40" t="s">
        <v>172</v>
      </c>
      <c r="F92" s="35" t="s">
        <v>13</v>
      </c>
      <c r="G92" s="89">
        <v>0</v>
      </c>
      <c r="H92" s="19" t="s">
        <v>173</v>
      </c>
      <c r="I92" s="11"/>
    </row>
    <row r="93" spans="1:29" s="53" customFormat="1" ht="5.25" hidden="1" x14ac:dyDescent="0.25">
      <c r="A93" s="70"/>
      <c r="B93" s="4"/>
      <c r="C93" s="45"/>
      <c r="D93" s="82" t="s">
        <v>174</v>
      </c>
      <c r="E93" s="83"/>
      <c r="F93" s="84"/>
      <c r="G93" s="85"/>
      <c r="H93" s="86"/>
      <c r="I93" s="4"/>
      <c r="J93" s="4"/>
      <c r="K93" s="4"/>
      <c r="L93" s="4"/>
      <c r="M93" s="4"/>
      <c r="N93" s="4"/>
      <c r="O93" s="4"/>
      <c r="P93" s="4"/>
      <c r="Q93" s="4"/>
      <c r="R93" s="4"/>
      <c r="S93" s="51"/>
      <c r="T93" s="4"/>
      <c r="U93" s="4"/>
      <c r="V93" s="4"/>
      <c r="W93" s="4"/>
      <c r="X93" s="4"/>
      <c r="Y93" s="52"/>
      <c r="Z93" s="52"/>
      <c r="AA93" s="52"/>
      <c r="AB93" s="52"/>
      <c r="AC93" s="52"/>
    </row>
    <row r="94" spans="1:29" ht="34.5" customHeight="1" x14ac:dyDescent="0.25">
      <c r="C94" s="58"/>
      <c r="D94" s="59"/>
      <c r="E94" s="87" t="s">
        <v>131</v>
      </c>
      <c r="F94" s="61"/>
      <c r="G94" s="62"/>
      <c r="H94" s="88" t="s">
        <v>175</v>
      </c>
      <c r="I94" s="11"/>
    </row>
    <row r="95" spans="1:29" ht="75.75" customHeight="1" x14ac:dyDescent="0.25">
      <c r="C95" s="16"/>
      <c r="D95" s="17" t="s">
        <v>176</v>
      </c>
      <c r="E95" s="40" t="s">
        <v>177</v>
      </c>
      <c r="F95" s="35" t="s">
        <v>13</v>
      </c>
      <c r="G95" s="89">
        <v>0</v>
      </c>
      <c r="H95" s="19" t="s">
        <v>178</v>
      </c>
      <c r="I95" s="11"/>
    </row>
    <row r="96" spans="1:29" s="53" customFormat="1" ht="5.25" hidden="1" x14ac:dyDescent="0.25">
      <c r="A96" s="70"/>
      <c r="B96" s="4"/>
      <c r="C96" s="45"/>
      <c r="D96" s="82" t="s">
        <v>179</v>
      </c>
      <c r="E96" s="83"/>
      <c r="F96" s="84"/>
      <c r="G96" s="85"/>
      <c r="H96" s="86"/>
      <c r="I96" s="4"/>
      <c r="J96" s="4"/>
      <c r="K96" s="4"/>
      <c r="L96" s="4"/>
      <c r="M96" s="4"/>
      <c r="N96" s="4"/>
      <c r="O96" s="4"/>
      <c r="P96" s="4"/>
      <c r="Q96" s="4"/>
      <c r="R96" s="4"/>
      <c r="S96" s="51"/>
      <c r="T96" s="4"/>
      <c r="U96" s="4"/>
      <c r="V96" s="4"/>
      <c r="W96" s="4"/>
      <c r="X96" s="4"/>
      <c r="Y96" s="52"/>
      <c r="Z96" s="52"/>
      <c r="AA96" s="52"/>
      <c r="AB96" s="52"/>
      <c r="AC96" s="52"/>
    </row>
    <row r="97" spans="1:29" ht="45" x14ac:dyDescent="0.25">
      <c r="C97" s="58"/>
      <c r="D97" s="59"/>
      <c r="E97" s="87" t="s">
        <v>131</v>
      </c>
      <c r="F97" s="61"/>
      <c r="G97" s="62"/>
      <c r="H97" s="88" t="s">
        <v>180</v>
      </c>
      <c r="I97" s="11"/>
    </row>
    <row r="98" spans="1:29" ht="45" x14ac:dyDescent="0.25">
      <c r="C98" s="16"/>
      <c r="D98" s="17" t="s">
        <v>181</v>
      </c>
      <c r="E98" s="40" t="s">
        <v>182</v>
      </c>
      <c r="F98" s="35" t="s">
        <v>183</v>
      </c>
      <c r="G98" s="42">
        <v>0</v>
      </c>
      <c r="H98" s="19" t="s">
        <v>184</v>
      </c>
      <c r="I98" s="11"/>
    </row>
    <row r="99" spans="1:29" ht="60" customHeight="1" x14ac:dyDescent="0.25">
      <c r="C99" s="16"/>
      <c r="D99" s="17" t="s">
        <v>185</v>
      </c>
      <c r="E99" s="40" t="s">
        <v>186</v>
      </c>
      <c r="F99" s="35" t="s">
        <v>187</v>
      </c>
      <c r="G99" s="42">
        <v>0</v>
      </c>
      <c r="H99" s="19" t="s">
        <v>184</v>
      </c>
      <c r="I99" s="11"/>
    </row>
    <row r="100" spans="1:29" ht="67.5" x14ac:dyDescent="0.25">
      <c r="C100" s="16"/>
      <c r="D100" s="17" t="s">
        <v>188</v>
      </c>
      <c r="E100" s="40" t="s">
        <v>189</v>
      </c>
      <c r="F100" s="35" t="s">
        <v>124</v>
      </c>
      <c r="G100" s="92"/>
      <c r="H100" s="19" t="s">
        <v>190</v>
      </c>
      <c r="I100" s="11"/>
    </row>
    <row r="101" spans="1:29" ht="33.75" x14ac:dyDescent="0.25">
      <c r="C101" s="16"/>
      <c r="D101" s="17" t="s">
        <v>191</v>
      </c>
      <c r="E101" s="44" t="s">
        <v>192</v>
      </c>
      <c r="F101" s="35" t="s">
        <v>124</v>
      </c>
      <c r="G101" s="92"/>
      <c r="H101" s="19" t="s">
        <v>190</v>
      </c>
      <c r="I101" s="11"/>
    </row>
    <row r="102" spans="1:29" ht="33.75" x14ac:dyDescent="0.25">
      <c r="C102" s="16"/>
      <c r="D102" s="17" t="s">
        <v>193</v>
      </c>
      <c r="E102" s="44" t="s">
        <v>194</v>
      </c>
      <c r="F102" s="35" t="s">
        <v>124</v>
      </c>
      <c r="G102" s="92"/>
      <c r="H102" s="19" t="s">
        <v>190</v>
      </c>
      <c r="I102" s="11"/>
    </row>
    <row r="103" spans="1:29" s="53" customFormat="1" ht="5.25" hidden="1" x14ac:dyDescent="0.25">
      <c r="A103" s="70"/>
      <c r="B103" s="4"/>
      <c r="C103" s="45"/>
      <c r="D103" s="93"/>
      <c r="E103" s="94"/>
      <c r="F103" s="95"/>
      <c r="G103" s="96"/>
      <c r="H103" s="96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51"/>
      <c r="T103" s="4"/>
      <c r="U103" s="4"/>
      <c r="V103" s="4"/>
      <c r="W103" s="4"/>
      <c r="X103" s="4"/>
      <c r="Y103" s="52"/>
      <c r="Z103" s="52"/>
      <c r="AA103" s="52"/>
      <c r="AB103" s="52"/>
      <c r="AC103" s="52"/>
    </row>
    <row r="104" spans="1:29" ht="10.5" customHeight="1" x14ac:dyDescent="0.25">
      <c r="C104" s="16"/>
    </row>
    <row r="105" spans="1:29" ht="12.75" x14ac:dyDescent="0.25">
      <c r="C105" s="16"/>
      <c r="D105" s="97">
        <v>1</v>
      </c>
      <c r="E105" s="104" t="s">
        <v>195</v>
      </c>
      <c r="F105" s="104"/>
      <c r="G105" s="104"/>
      <c r="H105" s="98"/>
    </row>
    <row r="106" spans="1:29" s="53" customFormat="1" ht="11.25" x14ac:dyDescent="0.25">
      <c r="A106" s="70"/>
      <c r="B106" s="4"/>
      <c r="C106" s="99"/>
      <c r="E106" s="100" t="s">
        <v>196</v>
      </c>
      <c r="F106" s="15"/>
      <c r="G106" s="15"/>
      <c r="I106" s="2"/>
      <c r="J106" s="2"/>
      <c r="K106" s="4"/>
      <c r="L106" s="2"/>
      <c r="M106" s="2"/>
      <c r="N106" s="2"/>
      <c r="O106" s="2"/>
      <c r="P106" s="4"/>
      <c r="Q106" s="2"/>
      <c r="R106" s="2"/>
      <c r="S106" s="12"/>
      <c r="T106" s="2"/>
      <c r="U106" s="2"/>
      <c r="V106" s="2"/>
      <c r="W106" s="2"/>
      <c r="X106" s="2"/>
      <c r="Y106" s="13"/>
      <c r="Z106" s="52"/>
      <c r="AA106" s="52"/>
      <c r="AB106" s="52"/>
      <c r="AC106" s="52"/>
    </row>
    <row r="107" spans="1:29" s="53" customFormat="1" ht="10.5" customHeight="1" x14ac:dyDescent="0.25">
      <c r="A107" s="70"/>
      <c r="B107" s="4"/>
      <c r="C107" s="99"/>
      <c r="I107" s="2"/>
      <c r="J107" s="2"/>
      <c r="K107" s="4"/>
      <c r="L107" s="2"/>
      <c r="M107" s="2"/>
      <c r="N107" s="2"/>
      <c r="O107" s="2"/>
      <c r="P107" s="4"/>
      <c r="Q107" s="2"/>
      <c r="R107" s="2"/>
      <c r="S107" s="12"/>
      <c r="T107" s="2"/>
      <c r="U107" s="2"/>
      <c r="V107" s="2"/>
      <c r="W107" s="2"/>
      <c r="X107" s="2"/>
      <c r="Y107" s="13"/>
      <c r="Z107" s="52"/>
      <c r="AA107" s="52"/>
      <c r="AB107" s="52"/>
      <c r="AC107" s="52"/>
    </row>
    <row r="108" spans="1:29" s="53" customFormat="1" ht="10.5" customHeight="1" x14ac:dyDescent="0.25">
      <c r="A108" s="70"/>
      <c r="B108" s="4"/>
      <c r="C108" s="99"/>
      <c r="I108" s="2"/>
      <c r="J108" s="2"/>
      <c r="K108" s="4"/>
      <c r="L108" s="2"/>
      <c r="M108" s="2"/>
      <c r="N108" s="2"/>
      <c r="O108" s="2"/>
      <c r="P108" s="4"/>
      <c r="Q108" s="2"/>
      <c r="R108" s="2"/>
      <c r="S108" s="12"/>
      <c r="T108" s="2"/>
      <c r="U108" s="2"/>
      <c r="V108" s="2"/>
      <c r="W108" s="2"/>
      <c r="X108" s="2"/>
      <c r="Y108" s="13"/>
      <c r="Z108" s="52"/>
      <c r="AA108" s="52"/>
      <c r="AB108" s="52"/>
      <c r="AC108" s="52"/>
    </row>
    <row r="109" spans="1:29" s="53" customFormat="1" ht="10.5" customHeight="1" x14ac:dyDescent="0.25">
      <c r="A109" s="70"/>
      <c r="B109" s="4"/>
      <c r="C109" s="99"/>
      <c r="G109" s="52" t="str">
        <f>IF(G29-G30 &lt;&gt;G65,"WARNING","")</f>
        <v/>
      </c>
      <c r="I109" s="2"/>
      <c r="J109" s="2"/>
      <c r="K109" s="4"/>
      <c r="L109" s="2"/>
      <c r="M109" s="2"/>
      <c r="N109" s="2"/>
      <c r="O109" s="2"/>
      <c r="P109" s="4"/>
      <c r="Q109" s="2"/>
      <c r="R109" s="2"/>
      <c r="S109" s="12"/>
      <c r="T109" s="2"/>
      <c r="U109" s="2"/>
      <c r="V109" s="2"/>
      <c r="W109" s="2"/>
      <c r="X109" s="2"/>
      <c r="Y109" s="13"/>
      <c r="Z109" s="52"/>
      <c r="AA109" s="52"/>
      <c r="AB109" s="52"/>
      <c r="AC109" s="52"/>
    </row>
    <row r="110" spans="1:29" s="53" customFormat="1" ht="10.5" customHeight="1" x14ac:dyDescent="0.25">
      <c r="A110" s="70"/>
      <c r="B110" s="4"/>
      <c r="C110" s="99"/>
      <c r="I110" s="2"/>
      <c r="J110" s="2"/>
      <c r="K110" s="4"/>
      <c r="L110" s="2"/>
      <c r="M110" s="2"/>
      <c r="N110" s="2"/>
      <c r="O110" s="2"/>
      <c r="P110" s="4"/>
      <c r="Q110" s="2"/>
      <c r="R110" s="2"/>
      <c r="S110" s="12"/>
      <c r="T110" s="2"/>
      <c r="U110" s="2"/>
      <c r="V110" s="2"/>
      <c r="W110" s="2"/>
      <c r="X110" s="2"/>
      <c r="Y110" s="13"/>
      <c r="Z110" s="52"/>
      <c r="AA110" s="52"/>
      <c r="AB110" s="52"/>
      <c r="AC110" s="52"/>
    </row>
    <row r="111" spans="1:29" s="53" customFormat="1" ht="10.5" customHeight="1" x14ac:dyDescent="0.25">
      <c r="A111" s="70"/>
      <c r="B111" s="4"/>
      <c r="C111" s="99"/>
      <c r="I111" s="2"/>
      <c r="J111" s="2"/>
      <c r="K111" s="4"/>
      <c r="L111" s="2"/>
      <c r="M111" s="2"/>
      <c r="N111" s="2"/>
      <c r="O111" s="2"/>
      <c r="P111" s="4"/>
      <c r="Q111" s="2"/>
      <c r="R111" s="2"/>
      <c r="S111" s="12"/>
      <c r="T111" s="2"/>
      <c r="U111" s="2"/>
      <c r="V111" s="2"/>
      <c r="W111" s="2"/>
      <c r="X111" s="2"/>
      <c r="Y111" s="13"/>
      <c r="Z111" s="52"/>
      <c r="AA111" s="52"/>
      <c r="AB111" s="52"/>
      <c r="AC111" s="52"/>
    </row>
    <row r="112" spans="1:29" s="53" customFormat="1" ht="10.5" customHeight="1" x14ac:dyDescent="0.25">
      <c r="A112" s="70"/>
      <c r="B112" s="4"/>
      <c r="C112" s="99"/>
      <c r="I112" s="2"/>
      <c r="J112" s="2"/>
      <c r="K112" s="4"/>
      <c r="L112" s="2"/>
      <c r="M112" s="2"/>
      <c r="N112" s="2"/>
      <c r="O112" s="2"/>
      <c r="P112" s="4"/>
      <c r="Q112" s="2"/>
      <c r="R112" s="2"/>
      <c r="S112" s="12"/>
      <c r="T112" s="2"/>
      <c r="U112" s="2"/>
      <c r="V112" s="2"/>
      <c r="W112" s="2"/>
      <c r="X112" s="2"/>
      <c r="Y112" s="13"/>
      <c r="Z112" s="52"/>
      <c r="AA112" s="52"/>
      <c r="AB112" s="52"/>
      <c r="AC112" s="52"/>
    </row>
    <row r="113" spans="1:29" s="53" customFormat="1" ht="10.5" customHeight="1" x14ac:dyDescent="0.25">
      <c r="A113" s="70"/>
      <c r="B113" s="4"/>
      <c r="C113" s="99"/>
      <c r="I113" s="2"/>
      <c r="J113" s="2"/>
      <c r="K113" s="4"/>
      <c r="L113" s="2"/>
      <c r="M113" s="2"/>
      <c r="N113" s="2"/>
      <c r="O113" s="2"/>
      <c r="P113" s="4"/>
      <c r="Q113" s="2"/>
      <c r="R113" s="2"/>
      <c r="S113" s="12"/>
      <c r="T113" s="2"/>
      <c r="U113" s="2"/>
      <c r="V113" s="2"/>
      <c r="W113" s="2"/>
      <c r="X113" s="2"/>
      <c r="Y113" s="13"/>
      <c r="Z113" s="52"/>
      <c r="AA113" s="52"/>
      <c r="AB113" s="52"/>
      <c r="AC113" s="52"/>
    </row>
    <row r="114" spans="1:29" s="53" customFormat="1" ht="10.5" customHeight="1" x14ac:dyDescent="0.25">
      <c r="A114" s="70"/>
      <c r="B114" s="4"/>
      <c r="C114" s="99"/>
      <c r="I114" s="2"/>
      <c r="J114" s="2"/>
      <c r="K114" s="4"/>
      <c r="L114" s="2"/>
      <c r="M114" s="2"/>
      <c r="N114" s="2"/>
      <c r="O114" s="2"/>
      <c r="P114" s="4"/>
      <c r="Q114" s="2"/>
      <c r="R114" s="2"/>
      <c r="S114" s="12"/>
      <c r="T114" s="2"/>
      <c r="U114" s="2"/>
      <c r="V114" s="2"/>
      <c r="W114" s="2"/>
      <c r="X114" s="2"/>
      <c r="Y114" s="13"/>
      <c r="Z114" s="52"/>
      <c r="AA114" s="52"/>
      <c r="AB114" s="52"/>
      <c r="AC114" s="52"/>
    </row>
    <row r="115" spans="1:29" s="53" customFormat="1" ht="10.5" customHeight="1" x14ac:dyDescent="0.25">
      <c r="A115" s="70"/>
      <c r="B115" s="4"/>
      <c r="C115" s="99"/>
      <c r="I115" s="2"/>
      <c r="J115" s="2"/>
      <c r="K115" s="4"/>
      <c r="L115" s="2"/>
      <c r="M115" s="2"/>
      <c r="N115" s="2"/>
      <c r="O115" s="2"/>
      <c r="P115" s="4"/>
      <c r="Q115" s="2"/>
      <c r="R115" s="2"/>
      <c r="S115" s="12"/>
      <c r="T115" s="2"/>
      <c r="U115" s="2"/>
      <c r="V115" s="2"/>
      <c r="W115" s="2"/>
      <c r="X115" s="2"/>
      <c r="Y115" s="13"/>
      <c r="Z115" s="52"/>
      <c r="AA115" s="52"/>
      <c r="AB115" s="52"/>
      <c r="AC115" s="52"/>
    </row>
    <row r="116" spans="1:29" s="53" customFormat="1" ht="10.5" customHeight="1" x14ac:dyDescent="0.25">
      <c r="A116" s="70"/>
      <c r="B116" s="4"/>
      <c r="C116" s="99"/>
      <c r="I116" s="2"/>
      <c r="J116" s="2"/>
      <c r="K116" s="4"/>
      <c r="L116" s="2"/>
      <c r="M116" s="2"/>
      <c r="N116" s="2"/>
      <c r="O116" s="2"/>
      <c r="P116" s="4"/>
      <c r="Q116" s="2"/>
      <c r="R116" s="2"/>
      <c r="S116" s="12"/>
      <c r="T116" s="2"/>
      <c r="U116" s="2"/>
      <c r="V116" s="2"/>
      <c r="W116" s="2"/>
      <c r="X116" s="2"/>
      <c r="Y116" s="13"/>
      <c r="Z116" s="52"/>
      <c r="AA116" s="52"/>
      <c r="AB116" s="52"/>
      <c r="AC116" s="52"/>
    </row>
    <row r="117" spans="1:29" s="53" customFormat="1" ht="10.5" customHeight="1" x14ac:dyDescent="0.25">
      <c r="A117" s="70"/>
      <c r="B117" s="4"/>
      <c r="C117" s="99"/>
      <c r="I117" s="2"/>
      <c r="J117" s="2"/>
      <c r="K117" s="4"/>
      <c r="L117" s="2"/>
      <c r="M117" s="2"/>
      <c r="N117" s="2"/>
      <c r="O117" s="2"/>
      <c r="P117" s="4"/>
      <c r="Q117" s="2"/>
      <c r="R117" s="2"/>
      <c r="S117" s="12"/>
      <c r="T117" s="2"/>
      <c r="U117" s="2"/>
      <c r="V117" s="2"/>
      <c r="W117" s="2"/>
      <c r="X117" s="2"/>
      <c r="Y117" s="13"/>
      <c r="Z117" s="52"/>
      <c r="AA117" s="52"/>
      <c r="AB117" s="52"/>
      <c r="AC117" s="52"/>
    </row>
    <row r="118" spans="1:29" s="53" customFormat="1" ht="10.5" customHeight="1" x14ac:dyDescent="0.25">
      <c r="A118" s="70"/>
      <c r="B118" s="4"/>
      <c r="C118" s="99"/>
      <c r="I118" s="2"/>
      <c r="J118" s="2"/>
      <c r="K118" s="4"/>
      <c r="L118" s="2"/>
      <c r="M118" s="2"/>
      <c r="N118" s="2"/>
      <c r="O118" s="2"/>
      <c r="P118" s="4"/>
      <c r="Q118" s="2"/>
      <c r="R118" s="2"/>
      <c r="S118" s="12"/>
      <c r="T118" s="2"/>
      <c r="U118" s="2"/>
      <c r="V118" s="2"/>
      <c r="W118" s="2"/>
      <c r="X118" s="2"/>
      <c r="Y118" s="13"/>
      <c r="Z118" s="52"/>
      <c r="AA118" s="52"/>
      <c r="AB118" s="52"/>
      <c r="AC118" s="52"/>
    </row>
    <row r="119" spans="1:29" s="53" customFormat="1" ht="10.5" customHeight="1" x14ac:dyDescent="0.25">
      <c r="A119" s="70"/>
      <c r="B119" s="4"/>
      <c r="C119" s="99"/>
      <c r="I119" s="2"/>
      <c r="J119" s="2"/>
      <c r="K119" s="4"/>
      <c r="L119" s="2"/>
      <c r="M119" s="2"/>
      <c r="N119" s="2"/>
      <c r="O119" s="2"/>
      <c r="P119" s="4"/>
      <c r="Q119" s="2"/>
      <c r="R119" s="2"/>
      <c r="S119" s="12"/>
      <c r="T119" s="2"/>
      <c r="U119" s="2"/>
      <c r="V119" s="2"/>
      <c r="W119" s="2"/>
      <c r="X119" s="2"/>
      <c r="Y119" s="13"/>
      <c r="Z119" s="52"/>
      <c r="AA119" s="52"/>
      <c r="AB119" s="52"/>
      <c r="AC119" s="52"/>
    </row>
    <row r="120" spans="1:29" s="53" customFormat="1" ht="10.5" customHeight="1" x14ac:dyDescent="0.25">
      <c r="A120" s="70"/>
      <c r="B120" s="4"/>
      <c r="C120" s="99"/>
      <c r="I120" s="2"/>
      <c r="J120" s="2"/>
      <c r="K120" s="4"/>
      <c r="L120" s="2"/>
      <c r="M120" s="2"/>
      <c r="N120" s="2"/>
      <c r="O120" s="2"/>
      <c r="P120" s="4"/>
      <c r="Q120" s="2"/>
      <c r="R120" s="2"/>
      <c r="S120" s="12"/>
      <c r="T120" s="2"/>
      <c r="U120" s="2"/>
      <c r="V120" s="2"/>
      <c r="W120" s="2"/>
      <c r="X120" s="2"/>
      <c r="Y120" s="13"/>
      <c r="Z120" s="52"/>
      <c r="AA120" s="52"/>
      <c r="AB120" s="52"/>
      <c r="AC120" s="52"/>
    </row>
    <row r="121" spans="1:29" s="53" customFormat="1" ht="10.5" customHeight="1" x14ac:dyDescent="0.25">
      <c r="A121" s="70"/>
      <c r="B121" s="4"/>
      <c r="C121" s="99"/>
      <c r="I121" s="2"/>
      <c r="J121" s="2"/>
      <c r="K121" s="4"/>
      <c r="L121" s="2"/>
      <c r="M121" s="2"/>
      <c r="N121" s="2"/>
      <c r="O121" s="2"/>
      <c r="P121" s="4"/>
      <c r="Q121" s="2"/>
      <c r="R121" s="2"/>
      <c r="S121" s="12"/>
      <c r="T121" s="2"/>
      <c r="U121" s="2"/>
      <c r="V121" s="2"/>
      <c r="W121" s="2"/>
      <c r="X121" s="2"/>
      <c r="Y121" s="13"/>
      <c r="Z121" s="52"/>
      <c r="AA121" s="52"/>
      <c r="AB121" s="52"/>
      <c r="AC121" s="52"/>
    </row>
    <row r="122" spans="1:29" s="53" customFormat="1" ht="10.5" customHeight="1" x14ac:dyDescent="0.25">
      <c r="A122" s="70"/>
      <c r="B122" s="4"/>
      <c r="C122" s="99"/>
      <c r="I122" s="2"/>
      <c r="J122" s="2"/>
      <c r="K122" s="4"/>
      <c r="L122" s="2"/>
      <c r="M122" s="2"/>
      <c r="N122" s="2"/>
      <c r="O122" s="2"/>
      <c r="P122" s="4"/>
      <c r="Q122" s="2"/>
      <c r="R122" s="2"/>
      <c r="S122" s="12"/>
      <c r="T122" s="2"/>
      <c r="U122" s="2"/>
      <c r="V122" s="2"/>
      <c r="W122" s="2"/>
      <c r="X122" s="2"/>
      <c r="Y122" s="13"/>
      <c r="Z122" s="52"/>
      <c r="AA122" s="52"/>
      <c r="AB122" s="52"/>
      <c r="AC122" s="52"/>
    </row>
    <row r="123" spans="1:29" s="53" customFormat="1" ht="10.5" customHeight="1" x14ac:dyDescent="0.25">
      <c r="A123" s="70"/>
      <c r="B123" s="4"/>
      <c r="C123" s="99"/>
      <c r="I123" s="2"/>
      <c r="J123" s="2"/>
      <c r="K123" s="4"/>
      <c r="L123" s="2"/>
      <c r="M123" s="2"/>
      <c r="N123" s="2"/>
      <c r="O123" s="2"/>
      <c r="P123" s="4"/>
      <c r="Q123" s="2"/>
      <c r="R123" s="2"/>
      <c r="S123" s="12"/>
      <c r="T123" s="2"/>
      <c r="U123" s="2"/>
      <c r="V123" s="2"/>
      <c r="W123" s="2"/>
      <c r="X123" s="2"/>
      <c r="Y123" s="13"/>
      <c r="Z123" s="52"/>
      <c r="AA123" s="52"/>
      <c r="AB123" s="52"/>
      <c r="AC123" s="52"/>
    </row>
    <row r="124" spans="1:29" s="53" customFormat="1" ht="10.5" customHeight="1" x14ac:dyDescent="0.25">
      <c r="A124" s="70"/>
      <c r="B124" s="4"/>
      <c r="C124" s="99"/>
      <c r="I124" s="2"/>
      <c r="J124" s="2"/>
      <c r="K124" s="4"/>
      <c r="L124" s="2"/>
      <c r="M124" s="2"/>
      <c r="N124" s="2"/>
      <c r="O124" s="2"/>
      <c r="P124" s="4"/>
      <c r="Q124" s="2"/>
      <c r="R124" s="2"/>
      <c r="S124" s="12"/>
      <c r="T124" s="2"/>
      <c r="U124" s="2"/>
      <c r="V124" s="2"/>
      <c r="W124" s="2"/>
      <c r="X124" s="2"/>
      <c r="Y124" s="13"/>
      <c r="Z124" s="52"/>
      <c r="AA124" s="52"/>
      <c r="AB124" s="52"/>
      <c r="AC124" s="52"/>
    </row>
    <row r="125" spans="1:29" s="53" customFormat="1" ht="10.5" customHeight="1" x14ac:dyDescent="0.25">
      <c r="A125" s="70"/>
      <c r="B125" s="4"/>
      <c r="C125" s="99"/>
      <c r="I125" s="2"/>
      <c r="J125" s="2"/>
      <c r="K125" s="4"/>
      <c r="L125" s="2"/>
      <c r="M125" s="2"/>
      <c r="N125" s="2"/>
      <c r="O125" s="2"/>
      <c r="P125" s="4"/>
      <c r="Q125" s="2"/>
      <c r="R125" s="2"/>
      <c r="S125" s="12"/>
      <c r="T125" s="2"/>
      <c r="U125" s="2"/>
      <c r="V125" s="2"/>
      <c r="W125" s="2"/>
      <c r="X125" s="2"/>
      <c r="Y125" s="13"/>
      <c r="Z125" s="52"/>
      <c r="AA125" s="52"/>
      <c r="AB125" s="52"/>
      <c r="AC125" s="52"/>
    </row>
    <row r="126" spans="1:29" s="53" customFormat="1" ht="10.5" customHeight="1" x14ac:dyDescent="0.25">
      <c r="A126" s="70"/>
      <c r="B126" s="4"/>
      <c r="C126" s="99"/>
      <c r="I126" s="2"/>
      <c r="J126" s="2"/>
      <c r="K126" s="4"/>
      <c r="L126" s="2"/>
      <c r="M126" s="2"/>
      <c r="N126" s="2"/>
      <c r="O126" s="2"/>
      <c r="P126" s="4"/>
      <c r="Q126" s="2"/>
      <c r="R126" s="2"/>
      <c r="S126" s="12"/>
      <c r="T126" s="2"/>
      <c r="U126" s="2"/>
      <c r="V126" s="2"/>
      <c r="W126" s="2"/>
      <c r="X126" s="2"/>
      <c r="Y126" s="13"/>
      <c r="Z126" s="52"/>
      <c r="AA126" s="52"/>
      <c r="AB126" s="52"/>
      <c r="AC126" s="52"/>
    </row>
    <row r="127" spans="1:29" s="53" customFormat="1" ht="10.5" customHeight="1" x14ac:dyDescent="0.25">
      <c r="A127" s="70"/>
      <c r="B127" s="4"/>
      <c r="C127" s="99"/>
      <c r="I127" s="2"/>
      <c r="J127" s="2"/>
      <c r="K127" s="4"/>
      <c r="L127" s="2"/>
      <c r="M127" s="2"/>
      <c r="N127" s="2"/>
      <c r="O127" s="2"/>
      <c r="P127" s="4"/>
      <c r="Q127" s="2"/>
      <c r="R127" s="2"/>
      <c r="S127" s="12"/>
      <c r="T127" s="2"/>
      <c r="U127" s="2"/>
      <c r="V127" s="2"/>
      <c r="W127" s="2"/>
      <c r="X127" s="2"/>
      <c r="Y127" s="13"/>
      <c r="Z127" s="52"/>
      <c r="AA127" s="52"/>
      <c r="AB127" s="52"/>
      <c r="AC127" s="52"/>
    </row>
    <row r="128" spans="1:29" s="53" customFormat="1" ht="10.5" customHeight="1" x14ac:dyDescent="0.25">
      <c r="A128" s="70"/>
      <c r="B128" s="4"/>
      <c r="C128" s="99"/>
      <c r="I128" s="2"/>
      <c r="J128" s="2"/>
      <c r="K128" s="4"/>
      <c r="L128" s="2"/>
      <c r="M128" s="2"/>
      <c r="N128" s="2"/>
      <c r="O128" s="2"/>
      <c r="P128" s="4"/>
      <c r="Q128" s="2"/>
      <c r="R128" s="2"/>
      <c r="S128" s="12"/>
      <c r="T128" s="2"/>
      <c r="U128" s="2"/>
      <c r="V128" s="2"/>
      <c r="W128" s="2"/>
      <c r="X128" s="2"/>
      <c r="Y128" s="13"/>
      <c r="Z128" s="52"/>
      <c r="AA128" s="52"/>
      <c r="AB128" s="52"/>
      <c r="AC128" s="52"/>
    </row>
    <row r="129" spans="1:29" s="53" customFormat="1" ht="10.5" customHeight="1" x14ac:dyDescent="0.25">
      <c r="A129" s="70"/>
      <c r="B129" s="4"/>
      <c r="C129" s="99"/>
      <c r="I129" s="2"/>
      <c r="J129" s="2"/>
      <c r="K129" s="4"/>
      <c r="L129" s="2"/>
      <c r="M129" s="2"/>
      <c r="N129" s="2"/>
      <c r="O129" s="2"/>
      <c r="P129" s="4"/>
      <c r="Q129" s="2"/>
      <c r="R129" s="2"/>
      <c r="S129" s="12"/>
      <c r="T129" s="2"/>
      <c r="U129" s="2"/>
      <c r="V129" s="2"/>
      <c r="W129" s="2"/>
      <c r="X129" s="2"/>
      <c r="Y129" s="13"/>
      <c r="Z129" s="52"/>
      <c r="AA129" s="52"/>
      <c r="AB129" s="52"/>
      <c r="AC129" s="52"/>
    </row>
    <row r="130" spans="1:29" s="53" customFormat="1" ht="10.5" customHeight="1" x14ac:dyDescent="0.25">
      <c r="A130" s="70"/>
      <c r="B130" s="4"/>
      <c r="C130" s="99"/>
      <c r="I130" s="2"/>
      <c r="J130" s="2"/>
      <c r="K130" s="4"/>
      <c r="L130" s="2"/>
      <c r="M130" s="2"/>
      <c r="N130" s="2"/>
      <c r="O130" s="2"/>
      <c r="P130" s="4"/>
      <c r="Q130" s="2"/>
      <c r="R130" s="2"/>
      <c r="S130" s="12"/>
      <c r="T130" s="2"/>
      <c r="U130" s="2"/>
      <c r="V130" s="2"/>
      <c r="W130" s="2"/>
      <c r="X130" s="2"/>
      <c r="Y130" s="13"/>
      <c r="Z130" s="52"/>
      <c r="AA130" s="52"/>
      <c r="AB130" s="52"/>
      <c r="AC130" s="52"/>
    </row>
    <row r="131" spans="1:29" s="53" customFormat="1" ht="10.5" customHeight="1" x14ac:dyDescent="0.25">
      <c r="A131" s="70"/>
      <c r="B131" s="4"/>
      <c r="C131" s="99"/>
      <c r="I131" s="2"/>
      <c r="J131" s="2"/>
      <c r="K131" s="4"/>
      <c r="L131" s="2"/>
      <c r="M131" s="2"/>
      <c r="N131" s="2"/>
      <c r="O131" s="2"/>
      <c r="P131" s="4"/>
      <c r="Q131" s="2"/>
      <c r="R131" s="2"/>
      <c r="S131" s="12"/>
      <c r="T131" s="2"/>
      <c r="U131" s="2"/>
      <c r="V131" s="2"/>
      <c r="W131" s="2"/>
      <c r="X131" s="2"/>
      <c r="Y131" s="13"/>
      <c r="Z131" s="52"/>
      <c r="AA131" s="52"/>
      <c r="AB131" s="52"/>
      <c r="AC131" s="52"/>
    </row>
    <row r="132" spans="1:29" s="53" customFormat="1" ht="10.5" customHeight="1" x14ac:dyDescent="0.25">
      <c r="A132" s="70"/>
      <c r="B132" s="4"/>
      <c r="C132" s="99"/>
      <c r="I132" s="2"/>
      <c r="J132" s="2"/>
      <c r="K132" s="4"/>
      <c r="L132" s="2"/>
      <c r="M132" s="2"/>
      <c r="N132" s="2"/>
      <c r="O132" s="2"/>
      <c r="P132" s="4"/>
      <c r="Q132" s="2"/>
      <c r="R132" s="2"/>
      <c r="S132" s="12"/>
      <c r="T132" s="2"/>
      <c r="U132" s="2"/>
      <c r="V132" s="2"/>
      <c r="W132" s="2"/>
      <c r="X132" s="2"/>
      <c r="Y132" s="13"/>
      <c r="Z132" s="52"/>
      <c r="AA132" s="52"/>
      <c r="AB132" s="52"/>
      <c r="AC132" s="52"/>
    </row>
    <row r="133" spans="1:29" s="53" customFormat="1" ht="10.5" customHeight="1" x14ac:dyDescent="0.25">
      <c r="A133" s="70"/>
      <c r="B133" s="4"/>
      <c r="C133" s="99"/>
      <c r="I133" s="2"/>
      <c r="J133" s="2"/>
      <c r="K133" s="4"/>
      <c r="L133" s="2"/>
      <c r="M133" s="2"/>
      <c r="N133" s="2"/>
      <c r="O133" s="2"/>
      <c r="P133" s="4"/>
      <c r="Q133" s="2"/>
      <c r="R133" s="2"/>
      <c r="S133" s="12"/>
      <c r="T133" s="2"/>
      <c r="U133" s="2"/>
      <c r="V133" s="2"/>
      <c r="W133" s="2"/>
      <c r="X133" s="2"/>
      <c r="Y133" s="13"/>
      <c r="Z133" s="52"/>
      <c r="AA133" s="52"/>
      <c r="AB133" s="52"/>
      <c r="AC133" s="52"/>
    </row>
    <row r="134" spans="1:29" s="53" customFormat="1" ht="10.5" customHeight="1" x14ac:dyDescent="0.25">
      <c r="A134" s="70"/>
      <c r="B134" s="4"/>
      <c r="C134" s="99"/>
      <c r="I134" s="2"/>
      <c r="J134" s="2"/>
      <c r="K134" s="4"/>
      <c r="L134" s="2"/>
      <c r="M134" s="2"/>
      <c r="N134" s="2"/>
      <c r="O134" s="2"/>
      <c r="P134" s="4"/>
      <c r="Q134" s="2"/>
      <c r="R134" s="2"/>
      <c r="S134" s="12"/>
      <c r="T134" s="2"/>
      <c r="U134" s="2"/>
      <c r="V134" s="2"/>
      <c r="W134" s="2"/>
      <c r="X134" s="2"/>
      <c r="Y134" s="13"/>
      <c r="Z134" s="52"/>
      <c r="AA134" s="52"/>
      <c r="AB134" s="52"/>
      <c r="AC134" s="52"/>
    </row>
    <row r="135" spans="1:29" s="53" customFormat="1" ht="10.5" customHeight="1" x14ac:dyDescent="0.25">
      <c r="A135" s="70"/>
      <c r="B135" s="4"/>
      <c r="C135" s="99"/>
      <c r="I135" s="2"/>
      <c r="J135" s="2"/>
      <c r="K135" s="4"/>
      <c r="L135" s="2"/>
      <c r="M135" s="2"/>
      <c r="N135" s="2"/>
      <c r="O135" s="2"/>
      <c r="P135" s="4"/>
      <c r="Q135" s="2"/>
      <c r="R135" s="2"/>
      <c r="S135" s="12"/>
      <c r="T135" s="2"/>
      <c r="U135" s="2"/>
      <c r="V135" s="2"/>
      <c r="W135" s="2"/>
      <c r="X135" s="2"/>
      <c r="Y135" s="13"/>
      <c r="Z135" s="52"/>
      <c r="AA135" s="52"/>
      <c r="AB135" s="52"/>
      <c r="AC135" s="52"/>
    </row>
    <row r="136" spans="1:29" s="53" customFormat="1" ht="10.5" customHeight="1" x14ac:dyDescent="0.25">
      <c r="A136" s="70"/>
      <c r="B136" s="4"/>
      <c r="C136" s="99"/>
      <c r="I136" s="2"/>
      <c r="J136" s="2"/>
      <c r="K136" s="4"/>
      <c r="L136" s="2"/>
      <c r="M136" s="2"/>
      <c r="N136" s="2"/>
      <c r="O136" s="2"/>
      <c r="P136" s="4"/>
      <c r="Q136" s="2"/>
      <c r="R136" s="2"/>
      <c r="S136" s="12"/>
      <c r="T136" s="2"/>
      <c r="U136" s="2"/>
      <c r="V136" s="2"/>
      <c r="W136" s="2"/>
      <c r="X136" s="2"/>
      <c r="Y136" s="13"/>
      <c r="Z136" s="52"/>
      <c r="AA136" s="52"/>
      <c r="AB136" s="52"/>
      <c r="AC136" s="52"/>
    </row>
    <row r="137" spans="1:29" s="53" customFormat="1" ht="10.5" customHeight="1" x14ac:dyDescent="0.25">
      <c r="A137" s="70"/>
      <c r="B137" s="4"/>
      <c r="C137" s="99"/>
      <c r="I137" s="2"/>
      <c r="J137" s="2"/>
      <c r="K137" s="4"/>
      <c r="L137" s="2"/>
      <c r="M137" s="2"/>
      <c r="N137" s="2"/>
      <c r="O137" s="2"/>
      <c r="P137" s="4"/>
      <c r="Q137" s="2"/>
      <c r="R137" s="2"/>
      <c r="S137" s="12"/>
      <c r="T137" s="2"/>
      <c r="U137" s="2"/>
      <c r="V137" s="2"/>
      <c r="W137" s="2"/>
      <c r="X137" s="2"/>
      <c r="Y137" s="13"/>
      <c r="Z137" s="52"/>
      <c r="AA137" s="52"/>
      <c r="AB137" s="52"/>
      <c r="AC137" s="52"/>
    </row>
    <row r="138" spans="1:29" s="53" customFormat="1" ht="10.5" customHeight="1" x14ac:dyDescent="0.25">
      <c r="A138" s="70"/>
      <c r="B138" s="4"/>
      <c r="C138" s="99"/>
      <c r="I138" s="2"/>
      <c r="J138" s="2"/>
      <c r="K138" s="4"/>
      <c r="L138" s="2"/>
      <c r="M138" s="2"/>
      <c r="N138" s="2"/>
      <c r="O138" s="2"/>
      <c r="P138" s="4"/>
      <c r="Q138" s="2"/>
      <c r="R138" s="2"/>
      <c r="S138" s="12"/>
      <c r="T138" s="2"/>
      <c r="U138" s="2"/>
      <c r="V138" s="2"/>
      <c r="W138" s="2"/>
      <c r="X138" s="2"/>
      <c r="Y138" s="13"/>
      <c r="Z138" s="52"/>
      <c r="AA138" s="52"/>
      <c r="AB138" s="52"/>
      <c r="AC138" s="52"/>
    </row>
    <row r="139" spans="1:29" s="53" customFormat="1" ht="10.5" customHeight="1" x14ac:dyDescent="0.25">
      <c r="A139" s="70"/>
      <c r="B139" s="4"/>
      <c r="C139" s="99"/>
      <c r="I139" s="2"/>
      <c r="J139" s="2"/>
      <c r="K139" s="4"/>
      <c r="L139" s="2"/>
      <c r="M139" s="2"/>
      <c r="N139" s="2"/>
      <c r="O139" s="2"/>
      <c r="P139" s="4"/>
      <c r="Q139" s="2"/>
      <c r="R139" s="2"/>
      <c r="S139" s="12"/>
      <c r="T139" s="2"/>
      <c r="U139" s="2"/>
      <c r="V139" s="2"/>
      <c r="W139" s="2"/>
      <c r="X139" s="2"/>
      <c r="Y139" s="13"/>
      <c r="Z139" s="52"/>
      <c r="AA139" s="52"/>
      <c r="AB139" s="52"/>
      <c r="AC139" s="52"/>
    </row>
    <row r="140" spans="1:29" s="53" customFormat="1" ht="10.5" customHeight="1" x14ac:dyDescent="0.25">
      <c r="A140" s="70"/>
      <c r="B140" s="4"/>
      <c r="C140" s="99"/>
      <c r="I140" s="2"/>
      <c r="J140" s="2"/>
      <c r="K140" s="4"/>
      <c r="L140" s="2"/>
      <c r="M140" s="2"/>
      <c r="N140" s="2"/>
      <c r="O140" s="2"/>
      <c r="P140" s="4"/>
      <c r="Q140" s="2"/>
      <c r="R140" s="2"/>
      <c r="S140" s="12"/>
      <c r="T140" s="2"/>
      <c r="U140" s="2"/>
      <c r="V140" s="2"/>
      <c r="W140" s="2"/>
      <c r="X140" s="2"/>
      <c r="Y140" s="13"/>
      <c r="Z140" s="52"/>
      <c r="AA140" s="52"/>
      <c r="AB140" s="52"/>
      <c r="AC140" s="52"/>
    </row>
    <row r="141" spans="1:29" s="53" customFormat="1" ht="10.5" customHeight="1" x14ac:dyDescent="0.25">
      <c r="A141" s="70"/>
      <c r="B141" s="4"/>
      <c r="C141" s="99"/>
      <c r="I141" s="2"/>
      <c r="J141" s="2"/>
      <c r="K141" s="4"/>
      <c r="L141" s="2"/>
      <c r="M141" s="2"/>
      <c r="N141" s="2"/>
      <c r="O141" s="2"/>
      <c r="P141" s="4"/>
      <c r="Q141" s="2"/>
      <c r="R141" s="2"/>
      <c r="S141" s="12"/>
      <c r="T141" s="2"/>
      <c r="U141" s="2"/>
      <c r="V141" s="2"/>
      <c r="W141" s="2"/>
      <c r="X141" s="2"/>
      <c r="Y141" s="13"/>
      <c r="Z141" s="52"/>
      <c r="AA141" s="52"/>
      <c r="AB141" s="52"/>
      <c r="AC141" s="52"/>
    </row>
    <row r="142" spans="1:29" s="53" customFormat="1" ht="10.5" customHeight="1" x14ac:dyDescent="0.25">
      <c r="A142" s="70"/>
      <c r="B142" s="4"/>
      <c r="C142" s="99"/>
      <c r="I142" s="2"/>
      <c r="J142" s="2"/>
      <c r="K142" s="4"/>
      <c r="L142" s="2"/>
      <c r="M142" s="2"/>
      <c r="N142" s="2"/>
      <c r="O142" s="2"/>
      <c r="P142" s="4"/>
      <c r="Q142" s="2"/>
      <c r="R142" s="2"/>
      <c r="S142" s="12"/>
      <c r="T142" s="2"/>
      <c r="U142" s="2"/>
      <c r="V142" s="2"/>
      <c r="W142" s="2"/>
      <c r="X142" s="2"/>
      <c r="Y142" s="13"/>
      <c r="Z142" s="52"/>
      <c r="AA142" s="52"/>
      <c r="AB142" s="52"/>
      <c r="AC142" s="52"/>
    </row>
    <row r="143" spans="1:29" s="53" customFormat="1" ht="10.5" customHeight="1" x14ac:dyDescent="0.25">
      <c r="A143" s="70"/>
      <c r="B143" s="4"/>
      <c r="C143" s="99"/>
      <c r="I143" s="2"/>
      <c r="J143" s="2"/>
      <c r="K143" s="4"/>
      <c r="L143" s="2"/>
      <c r="M143" s="2"/>
      <c r="N143" s="2"/>
      <c r="O143" s="2"/>
      <c r="P143" s="4"/>
      <c r="Q143" s="2"/>
      <c r="R143" s="2"/>
      <c r="S143" s="12"/>
      <c r="T143" s="2"/>
      <c r="U143" s="2"/>
      <c r="V143" s="2"/>
      <c r="W143" s="2"/>
      <c r="X143" s="2"/>
      <c r="Y143" s="13"/>
      <c r="Z143" s="52"/>
      <c r="AA143" s="52"/>
      <c r="AB143" s="52"/>
      <c r="AC143" s="52"/>
    </row>
    <row r="144" spans="1:29" s="53" customFormat="1" ht="10.5" customHeight="1" x14ac:dyDescent="0.25">
      <c r="A144" s="70"/>
      <c r="B144" s="4"/>
      <c r="C144" s="99"/>
      <c r="I144" s="2"/>
      <c r="J144" s="2"/>
      <c r="K144" s="4"/>
      <c r="L144" s="2"/>
      <c r="M144" s="2"/>
      <c r="N144" s="2"/>
      <c r="O144" s="2"/>
      <c r="P144" s="4"/>
      <c r="Q144" s="2"/>
      <c r="R144" s="2"/>
      <c r="S144" s="12"/>
      <c r="T144" s="2"/>
      <c r="U144" s="2"/>
      <c r="V144" s="2"/>
      <c r="W144" s="2"/>
      <c r="X144" s="2"/>
      <c r="Y144" s="13"/>
      <c r="Z144" s="52"/>
      <c r="AA144" s="52"/>
      <c r="AB144" s="52"/>
      <c r="AC144" s="52"/>
    </row>
    <row r="145" spans="1:29" s="53" customFormat="1" ht="10.5" customHeight="1" x14ac:dyDescent="0.25">
      <c r="A145" s="70"/>
      <c r="B145" s="4"/>
      <c r="C145" s="99"/>
      <c r="I145" s="2"/>
      <c r="J145" s="2"/>
      <c r="K145" s="4"/>
      <c r="L145" s="2"/>
      <c r="M145" s="2"/>
      <c r="N145" s="2"/>
      <c r="O145" s="2"/>
      <c r="P145" s="4"/>
      <c r="Q145" s="2"/>
      <c r="R145" s="2"/>
      <c r="S145" s="12"/>
      <c r="T145" s="2"/>
      <c r="U145" s="2"/>
      <c r="V145" s="2"/>
      <c r="W145" s="2"/>
      <c r="X145" s="2"/>
      <c r="Y145" s="13"/>
      <c r="Z145" s="52"/>
      <c r="AA145" s="52"/>
      <c r="AB145" s="52"/>
      <c r="AC145" s="52"/>
    </row>
    <row r="146" spans="1:29" s="53" customFormat="1" ht="10.5" customHeight="1" x14ac:dyDescent="0.25">
      <c r="A146" s="70"/>
      <c r="B146" s="4"/>
      <c r="C146" s="99"/>
      <c r="I146" s="2"/>
      <c r="J146" s="2"/>
      <c r="K146" s="4"/>
      <c r="L146" s="2"/>
      <c r="M146" s="2"/>
      <c r="N146" s="2"/>
      <c r="O146" s="2"/>
      <c r="P146" s="4"/>
      <c r="Q146" s="2"/>
      <c r="R146" s="2"/>
      <c r="S146" s="12"/>
      <c r="T146" s="2"/>
      <c r="U146" s="2"/>
      <c r="V146" s="2"/>
      <c r="W146" s="2"/>
      <c r="X146" s="2"/>
      <c r="Y146" s="13"/>
      <c r="Z146" s="52"/>
      <c r="AA146" s="52"/>
      <c r="AB146" s="52"/>
      <c r="AC146" s="52"/>
    </row>
    <row r="147" spans="1:29" s="53" customFormat="1" ht="10.5" customHeight="1" x14ac:dyDescent="0.25">
      <c r="A147" s="70"/>
      <c r="B147" s="4"/>
      <c r="C147" s="99"/>
      <c r="I147" s="2"/>
      <c r="J147" s="2"/>
      <c r="K147" s="4"/>
      <c r="L147" s="2"/>
      <c r="M147" s="2"/>
      <c r="N147" s="2"/>
      <c r="O147" s="2"/>
      <c r="P147" s="4"/>
      <c r="Q147" s="2"/>
      <c r="R147" s="2"/>
      <c r="S147" s="12"/>
      <c r="T147" s="2"/>
      <c r="U147" s="2"/>
      <c r="V147" s="2"/>
      <c r="W147" s="2"/>
      <c r="X147" s="2"/>
      <c r="Y147" s="13"/>
      <c r="Z147" s="52"/>
      <c r="AA147" s="52"/>
      <c r="AB147" s="52"/>
      <c r="AC147" s="52"/>
    </row>
    <row r="148" spans="1:29" s="53" customFormat="1" ht="10.5" customHeight="1" x14ac:dyDescent="0.25">
      <c r="A148" s="70"/>
      <c r="B148" s="4"/>
      <c r="C148" s="99"/>
      <c r="I148" s="2"/>
      <c r="J148" s="2"/>
      <c r="K148" s="4"/>
      <c r="L148" s="2"/>
      <c r="M148" s="2"/>
      <c r="N148" s="2"/>
      <c r="O148" s="2"/>
      <c r="P148" s="4"/>
      <c r="Q148" s="2"/>
      <c r="R148" s="2"/>
      <c r="S148" s="12"/>
      <c r="T148" s="2"/>
      <c r="U148" s="2"/>
      <c r="V148" s="2"/>
      <c r="W148" s="2"/>
      <c r="X148" s="2"/>
      <c r="Y148" s="13"/>
      <c r="Z148" s="52"/>
      <c r="AA148" s="52"/>
      <c r="AB148" s="52"/>
      <c r="AC148" s="52"/>
    </row>
    <row r="149" spans="1:29" s="53" customFormat="1" ht="10.5" customHeight="1" x14ac:dyDescent="0.25">
      <c r="A149" s="70"/>
      <c r="B149" s="4"/>
      <c r="C149" s="99"/>
      <c r="I149" s="2"/>
      <c r="J149" s="2"/>
      <c r="K149" s="4"/>
      <c r="L149" s="2"/>
      <c r="M149" s="2"/>
      <c r="N149" s="2"/>
      <c r="O149" s="2"/>
      <c r="P149" s="4"/>
      <c r="Q149" s="2"/>
      <c r="R149" s="2"/>
      <c r="S149" s="12"/>
      <c r="T149" s="2"/>
      <c r="U149" s="2"/>
      <c r="V149" s="2"/>
      <c r="W149" s="2"/>
      <c r="X149" s="2"/>
      <c r="Y149" s="13"/>
      <c r="Z149" s="52"/>
      <c r="AA149" s="52"/>
      <c r="AB149" s="52"/>
      <c r="AC149" s="52"/>
    </row>
    <row r="150" spans="1:29" s="53" customFormat="1" ht="10.5" customHeight="1" x14ac:dyDescent="0.25">
      <c r="A150" s="70"/>
      <c r="B150" s="4"/>
      <c r="C150" s="99"/>
      <c r="I150" s="2"/>
      <c r="J150" s="2"/>
      <c r="K150" s="4"/>
      <c r="L150" s="2"/>
      <c r="M150" s="2"/>
      <c r="N150" s="2"/>
      <c r="O150" s="2"/>
      <c r="P150" s="4"/>
      <c r="Q150" s="2"/>
      <c r="R150" s="2"/>
      <c r="S150" s="12"/>
      <c r="T150" s="2"/>
      <c r="U150" s="2"/>
      <c r="V150" s="2"/>
      <c r="W150" s="2"/>
      <c r="X150" s="2"/>
      <c r="Y150" s="13"/>
      <c r="Z150" s="52"/>
      <c r="AA150" s="52"/>
      <c r="AB150" s="52"/>
      <c r="AC150" s="52"/>
    </row>
    <row r="151" spans="1:29" s="53" customFormat="1" ht="10.5" customHeight="1" x14ac:dyDescent="0.25">
      <c r="A151" s="70"/>
      <c r="B151" s="4"/>
      <c r="C151" s="99"/>
      <c r="I151" s="2"/>
      <c r="J151" s="2"/>
      <c r="K151" s="4"/>
      <c r="L151" s="2"/>
      <c r="M151" s="2"/>
      <c r="N151" s="2"/>
      <c r="O151" s="2"/>
      <c r="P151" s="4"/>
      <c r="Q151" s="2"/>
      <c r="R151" s="2"/>
      <c r="S151" s="12"/>
      <c r="T151" s="2"/>
      <c r="U151" s="2"/>
      <c r="V151" s="2"/>
      <c r="W151" s="2"/>
      <c r="X151" s="2"/>
      <c r="Y151" s="13"/>
      <c r="Z151" s="52"/>
      <c r="AA151" s="52"/>
      <c r="AB151" s="52"/>
      <c r="AC151" s="52"/>
    </row>
    <row r="152" spans="1:29" s="53" customFormat="1" ht="10.5" customHeight="1" x14ac:dyDescent="0.25">
      <c r="A152" s="70"/>
      <c r="B152" s="4"/>
      <c r="C152" s="99"/>
      <c r="I152" s="2"/>
      <c r="J152" s="2"/>
      <c r="K152" s="4"/>
      <c r="L152" s="2"/>
      <c r="M152" s="2"/>
      <c r="N152" s="2"/>
      <c r="O152" s="2"/>
      <c r="P152" s="4"/>
      <c r="Q152" s="2"/>
      <c r="R152" s="2"/>
      <c r="S152" s="12"/>
      <c r="T152" s="2"/>
      <c r="U152" s="2"/>
      <c r="V152" s="2"/>
      <c r="W152" s="2"/>
      <c r="X152" s="2"/>
      <c r="Y152" s="13"/>
      <c r="Z152" s="52"/>
      <c r="AA152" s="52"/>
      <c r="AB152" s="52"/>
      <c r="AC152" s="52"/>
    </row>
    <row r="153" spans="1:29" s="53" customFormat="1" ht="10.5" customHeight="1" x14ac:dyDescent="0.25">
      <c r="A153" s="70"/>
      <c r="B153" s="4"/>
      <c r="C153" s="99"/>
      <c r="I153" s="2"/>
      <c r="J153" s="2"/>
      <c r="K153" s="4"/>
      <c r="L153" s="2"/>
      <c r="M153" s="2"/>
      <c r="N153" s="2"/>
      <c r="O153" s="2"/>
      <c r="P153" s="4"/>
      <c r="Q153" s="2"/>
      <c r="R153" s="2"/>
      <c r="S153" s="12"/>
      <c r="T153" s="2"/>
      <c r="U153" s="2"/>
      <c r="V153" s="2"/>
      <c r="W153" s="2"/>
      <c r="X153" s="2"/>
      <c r="Y153" s="13"/>
      <c r="Z153" s="52"/>
      <c r="AA153" s="52"/>
      <c r="AB153" s="52"/>
      <c r="AC153" s="52"/>
    </row>
    <row r="154" spans="1:29" s="53" customFormat="1" ht="10.5" customHeight="1" x14ac:dyDescent="0.25">
      <c r="A154" s="70"/>
      <c r="B154" s="4"/>
      <c r="C154" s="99"/>
      <c r="I154" s="2"/>
      <c r="J154" s="2"/>
      <c r="K154" s="4"/>
      <c r="L154" s="2"/>
      <c r="M154" s="2"/>
      <c r="N154" s="2"/>
      <c r="O154" s="2"/>
      <c r="P154" s="4"/>
      <c r="Q154" s="2"/>
      <c r="R154" s="2"/>
      <c r="S154" s="12"/>
      <c r="T154" s="2"/>
      <c r="U154" s="2"/>
      <c r="V154" s="2"/>
      <c r="W154" s="2"/>
      <c r="X154" s="2"/>
      <c r="Y154" s="13"/>
      <c r="Z154" s="52"/>
      <c r="AA154" s="52"/>
      <c r="AB154" s="52"/>
      <c r="AC154" s="52"/>
    </row>
    <row r="155" spans="1:29" s="53" customFormat="1" ht="10.5" customHeight="1" x14ac:dyDescent="0.25">
      <c r="A155" s="70"/>
      <c r="B155" s="4"/>
      <c r="C155" s="99"/>
      <c r="I155" s="2"/>
      <c r="J155" s="2"/>
      <c r="K155" s="4"/>
      <c r="L155" s="2"/>
      <c r="M155" s="2"/>
      <c r="N155" s="2"/>
      <c r="O155" s="2"/>
      <c r="P155" s="4"/>
      <c r="Q155" s="2"/>
      <c r="R155" s="2"/>
      <c r="S155" s="12"/>
      <c r="T155" s="2"/>
      <c r="U155" s="2"/>
      <c r="V155" s="2"/>
      <c r="W155" s="2"/>
      <c r="X155" s="2"/>
      <c r="Y155" s="13"/>
      <c r="Z155" s="52"/>
      <c r="AA155" s="52"/>
      <c r="AB155" s="52"/>
      <c r="AC155" s="52"/>
    </row>
    <row r="156" spans="1:29" s="53" customFormat="1" ht="10.5" customHeight="1" x14ac:dyDescent="0.25">
      <c r="A156" s="70"/>
      <c r="B156" s="4"/>
      <c r="C156" s="99"/>
      <c r="I156" s="2"/>
      <c r="J156" s="2"/>
      <c r="K156" s="4"/>
      <c r="L156" s="2"/>
      <c r="M156" s="2"/>
      <c r="N156" s="2"/>
      <c r="O156" s="2"/>
      <c r="P156" s="4"/>
      <c r="Q156" s="2"/>
      <c r="R156" s="2"/>
      <c r="S156" s="12"/>
      <c r="T156" s="2"/>
      <c r="U156" s="2"/>
      <c r="V156" s="2"/>
      <c r="W156" s="2"/>
      <c r="X156" s="2"/>
      <c r="Y156" s="13"/>
      <c r="Z156" s="52"/>
      <c r="AA156" s="52"/>
      <c r="AB156" s="52"/>
      <c r="AC156" s="52"/>
    </row>
    <row r="157" spans="1:29" s="53" customFormat="1" ht="10.5" customHeight="1" x14ac:dyDescent="0.25">
      <c r="A157" s="70"/>
      <c r="B157" s="4"/>
      <c r="C157" s="99"/>
      <c r="I157" s="2"/>
      <c r="J157" s="2"/>
      <c r="K157" s="4"/>
      <c r="L157" s="2"/>
      <c r="M157" s="2"/>
      <c r="N157" s="2"/>
      <c r="O157" s="2"/>
      <c r="P157" s="4"/>
      <c r="Q157" s="2"/>
      <c r="R157" s="2"/>
      <c r="S157" s="12"/>
      <c r="T157" s="2"/>
      <c r="U157" s="2"/>
      <c r="V157" s="2"/>
      <c r="W157" s="2"/>
      <c r="X157" s="2"/>
      <c r="Y157" s="13"/>
      <c r="Z157" s="52"/>
      <c r="AA157" s="52"/>
      <c r="AB157" s="52"/>
      <c r="AC157" s="52"/>
    </row>
    <row r="158" spans="1:29" s="53" customFormat="1" ht="10.5" customHeight="1" x14ac:dyDescent="0.25">
      <c r="A158" s="70"/>
      <c r="B158" s="4"/>
      <c r="C158" s="99"/>
      <c r="I158" s="2"/>
      <c r="J158" s="2"/>
      <c r="K158" s="4"/>
      <c r="L158" s="2"/>
      <c r="M158" s="2"/>
      <c r="N158" s="2"/>
      <c r="O158" s="2"/>
      <c r="P158" s="4"/>
      <c r="Q158" s="2"/>
      <c r="R158" s="2"/>
      <c r="S158" s="12"/>
      <c r="T158" s="2"/>
      <c r="U158" s="2"/>
      <c r="V158" s="2"/>
      <c r="W158" s="2"/>
      <c r="X158" s="2"/>
      <c r="Y158" s="13"/>
      <c r="Z158" s="52"/>
      <c r="AA158" s="52"/>
      <c r="AB158" s="52"/>
      <c r="AC158" s="52"/>
    </row>
    <row r="159" spans="1:29" s="53" customFormat="1" ht="10.5" customHeight="1" x14ac:dyDescent="0.25">
      <c r="A159" s="70"/>
      <c r="B159" s="4"/>
      <c r="C159" s="99"/>
      <c r="I159" s="2"/>
      <c r="J159" s="2"/>
      <c r="K159" s="4"/>
      <c r="L159" s="2"/>
      <c r="M159" s="2"/>
      <c r="N159" s="2"/>
      <c r="O159" s="2"/>
      <c r="P159" s="4"/>
      <c r="Q159" s="2"/>
      <c r="R159" s="2"/>
      <c r="S159" s="12"/>
      <c r="T159" s="2"/>
      <c r="U159" s="2"/>
      <c r="V159" s="2"/>
      <c r="W159" s="2"/>
      <c r="X159" s="2"/>
      <c r="Y159" s="13"/>
      <c r="Z159" s="52"/>
      <c r="AA159" s="52"/>
      <c r="AB159" s="52"/>
      <c r="AC159" s="52"/>
    </row>
    <row r="160" spans="1:29" s="53" customFormat="1" ht="10.5" customHeight="1" x14ac:dyDescent="0.25">
      <c r="A160" s="70"/>
      <c r="B160" s="4"/>
      <c r="C160" s="99"/>
      <c r="I160" s="2"/>
      <c r="J160" s="2"/>
      <c r="K160" s="4"/>
      <c r="L160" s="2"/>
      <c r="M160" s="2"/>
      <c r="N160" s="2"/>
      <c r="O160" s="2"/>
      <c r="P160" s="4"/>
      <c r="Q160" s="2"/>
      <c r="R160" s="2"/>
      <c r="S160" s="12"/>
      <c r="T160" s="2"/>
      <c r="U160" s="2"/>
      <c r="V160" s="2"/>
      <c r="W160" s="2"/>
      <c r="X160" s="2"/>
      <c r="Y160" s="13"/>
      <c r="Z160" s="52"/>
      <c r="AA160" s="52"/>
      <c r="AB160" s="52"/>
      <c r="AC160" s="52"/>
    </row>
    <row r="161" spans="1:29" s="53" customFormat="1" ht="10.5" customHeight="1" x14ac:dyDescent="0.25">
      <c r="A161" s="70"/>
      <c r="B161" s="4"/>
      <c r="C161" s="99"/>
      <c r="I161" s="2"/>
      <c r="J161" s="2"/>
      <c r="K161" s="4"/>
      <c r="L161" s="2"/>
      <c r="M161" s="2"/>
      <c r="N161" s="2"/>
      <c r="O161" s="2"/>
      <c r="P161" s="4"/>
      <c r="Q161" s="2"/>
      <c r="R161" s="2"/>
      <c r="S161" s="12"/>
      <c r="T161" s="2"/>
      <c r="U161" s="2"/>
      <c r="V161" s="2"/>
      <c r="W161" s="2"/>
      <c r="X161" s="2"/>
      <c r="Y161" s="13"/>
      <c r="Z161" s="52"/>
      <c r="AA161" s="52"/>
      <c r="AB161" s="52"/>
      <c r="AC161" s="52"/>
    </row>
    <row r="162" spans="1:29" s="53" customFormat="1" ht="10.5" customHeight="1" x14ac:dyDescent="0.25">
      <c r="A162" s="70"/>
      <c r="B162" s="4"/>
      <c r="C162" s="99"/>
      <c r="I162" s="2"/>
      <c r="J162" s="2"/>
      <c r="K162" s="4"/>
      <c r="L162" s="2"/>
      <c r="M162" s="2"/>
      <c r="N162" s="2"/>
      <c r="O162" s="2"/>
      <c r="P162" s="4"/>
      <c r="Q162" s="2"/>
      <c r="R162" s="2"/>
      <c r="S162" s="12"/>
      <c r="T162" s="2"/>
      <c r="U162" s="2"/>
      <c r="V162" s="2"/>
      <c r="W162" s="2"/>
      <c r="X162" s="2"/>
      <c r="Y162" s="13"/>
      <c r="Z162" s="52"/>
      <c r="AA162" s="52"/>
      <c r="AB162" s="52"/>
      <c r="AC162" s="52"/>
    </row>
    <row r="163" spans="1:29" s="53" customFormat="1" ht="10.5" customHeight="1" x14ac:dyDescent="0.25">
      <c r="A163" s="70"/>
      <c r="B163" s="4"/>
      <c r="C163" s="99"/>
      <c r="I163" s="2"/>
      <c r="J163" s="2"/>
      <c r="K163" s="4"/>
      <c r="L163" s="2"/>
      <c r="M163" s="2"/>
      <c r="N163" s="2"/>
      <c r="O163" s="2"/>
      <c r="P163" s="4"/>
      <c r="Q163" s="2"/>
      <c r="R163" s="2"/>
      <c r="S163" s="12"/>
      <c r="T163" s="2"/>
      <c r="U163" s="2"/>
      <c r="V163" s="2"/>
      <c r="W163" s="2"/>
      <c r="X163" s="2"/>
      <c r="Y163" s="13"/>
      <c r="Z163" s="52"/>
      <c r="AA163" s="52"/>
      <c r="AB163" s="52"/>
      <c r="AC163" s="52"/>
    </row>
    <row r="164" spans="1:29" s="53" customFormat="1" ht="10.5" customHeight="1" x14ac:dyDescent="0.25">
      <c r="A164" s="70"/>
      <c r="B164" s="4"/>
      <c r="C164" s="99"/>
      <c r="I164" s="2"/>
      <c r="J164" s="2"/>
      <c r="K164" s="4"/>
      <c r="L164" s="2"/>
      <c r="M164" s="2"/>
      <c r="N164" s="2"/>
      <c r="O164" s="2"/>
      <c r="P164" s="4"/>
      <c r="Q164" s="2"/>
      <c r="R164" s="2"/>
      <c r="S164" s="12"/>
      <c r="T164" s="2"/>
      <c r="U164" s="2"/>
      <c r="V164" s="2"/>
      <c r="W164" s="2"/>
      <c r="X164" s="2"/>
      <c r="Y164" s="13"/>
      <c r="Z164" s="52"/>
      <c r="AA164" s="52"/>
      <c r="AB164" s="52"/>
      <c r="AC164" s="52"/>
    </row>
    <row r="165" spans="1:29" s="53" customFormat="1" ht="10.5" customHeight="1" x14ac:dyDescent="0.25">
      <c r="A165" s="70"/>
      <c r="B165" s="4"/>
      <c r="C165" s="99"/>
      <c r="I165" s="2"/>
      <c r="J165" s="2"/>
      <c r="K165" s="4"/>
      <c r="L165" s="2"/>
      <c r="M165" s="2"/>
      <c r="N165" s="2"/>
      <c r="O165" s="2"/>
      <c r="P165" s="4"/>
      <c r="Q165" s="2"/>
      <c r="R165" s="2"/>
      <c r="S165" s="12"/>
      <c r="T165" s="2"/>
      <c r="U165" s="2"/>
      <c r="V165" s="2"/>
      <c r="W165" s="2"/>
      <c r="X165" s="2"/>
      <c r="Y165" s="13"/>
      <c r="Z165" s="52"/>
      <c r="AA165" s="52"/>
      <c r="AB165" s="52"/>
      <c r="AC165" s="52"/>
    </row>
    <row r="166" spans="1:29" s="53" customFormat="1" ht="10.5" customHeight="1" x14ac:dyDescent="0.25">
      <c r="A166" s="70"/>
      <c r="B166" s="4"/>
      <c r="C166" s="99"/>
      <c r="I166" s="2"/>
      <c r="J166" s="2"/>
      <c r="K166" s="4"/>
      <c r="L166" s="2"/>
      <c r="M166" s="2"/>
      <c r="N166" s="2"/>
      <c r="O166" s="2"/>
      <c r="P166" s="4"/>
      <c r="Q166" s="2"/>
      <c r="R166" s="2"/>
      <c r="S166" s="12"/>
      <c r="T166" s="2"/>
      <c r="U166" s="2"/>
      <c r="V166" s="2"/>
      <c r="W166" s="2"/>
      <c r="X166" s="2"/>
      <c r="Y166" s="13"/>
      <c r="Z166" s="52"/>
      <c r="AA166" s="52"/>
      <c r="AB166" s="52"/>
      <c r="AC166" s="52"/>
    </row>
    <row r="167" spans="1:29" s="53" customFormat="1" ht="10.5" customHeight="1" x14ac:dyDescent="0.25">
      <c r="A167" s="70"/>
      <c r="B167" s="4"/>
      <c r="C167" s="99"/>
      <c r="I167" s="2"/>
      <c r="J167" s="2"/>
      <c r="K167" s="4"/>
      <c r="L167" s="2"/>
      <c r="M167" s="2"/>
      <c r="N167" s="2"/>
      <c r="O167" s="2"/>
      <c r="P167" s="4"/>
      <c r="Q167" s="2"/>
      <c r="R167" s="2"/>
      <c r="S167" s="12"/>
      <c r="T167" s="2"/>
      <c r="U167" s="2"/>
      <c r="V167" s="2"/>
      <c r="W167" s="2"/>
      <c r="X167" s="2"/>
      <c r="Y167" s="13"/>
      <c r="Z167" s="52"/>
      <c r="AA167" s="52"/>
      <c r="AB167" s="52"/>
      <c r="AC167" s="52"/>
    </row>
    <row r="168" spans="1:29" s="53" customFormat="1" ht="10.5" customHeight="1" x14ac:dyDescent="0.25">
      <c r="A168" s="70"/>
      <c r="B168" s="4"/>
      <c r="C168" s="99"/>
      <c r="I168" s="2"/>
      <c r="J168" s="2"/>
      <c r="K168" s="4"/>
      <c r="L168" s="2"/>
      <c r="M168" s="2"/>
      <c r="N168" s="2"/>
      <c r="O168" s="2"/>
      <c r="P168" s="4"/>
      <c r="Q168" s="2"/>
      <c r="R168" s="2"/>
      <c r="S168" s="12"/>
      <c r="T168" s="2"/>
      <c r="U168" s="2"/>
      <c r="V168" s="2"/>
      <c r="W168" s="2"/>
      <c r="X168" s="2"/>
      <c r="Y168" s="13"/>
      <c r="Z168" s="52"/>
      <c r="AA168" s="52"/>
      <c r="AB168" s="52"/>
      <c r="AC168" s="52"/>
    </row>
    <row r="169" spans="1:29" s="53" customFormat="1" ht="10.5" customHeight="1" x14ac:dyDescent="0.25">
      <c r="A169" s="70"/>
      <c r="B169" s="4"/>
      <c r="C169" s="99"/>
      <c r="I169" s="2"/>
      <c r="J169" s="2"/>
      <c r="K169" s="4"/>
      <c r="L169" s="2"/>
      <c r="M169" s="2"/>
      <c r="N169" s="2"/>
      <c r="O169" s="2"/>
      <c r="P169" s="4"/>
      <c r="Q169" s="2"/>
      <c r="R169" s="2"/>
      <c r="S169" s="12"/>
      <c r="T169" s="2"/>
      <c r="U169" s="2"/>
      <c r="V169" s="2"/>
      <c r="W169" s="2"/>
      <c r="X169" s="2"/>
      <c r="Y169" s="13"/>
      <c r="Z169" s="52"/>
      <c r="AA169" s="52"/>
      <c r="AB169" s="52"/>
      <c r="AC169" s="52"/>
    </row>
    <row r="170" spans="1:29" s="53" customFormat="1" ht="10.5" customHeight="1" x14ac:dyDescent="0.25">
      <c r="A170" s="70"/>
      <c r="B170" s="4"/>
      <c r="C170" s="99"/>
      <c r="I170" s="2"/>
      <c r="J170" s="2"/>
      <c r="K170" s="4"/>
      <c r="L170" s="2"/>
      <c r="M170" s="2"/>
      <c r="N170" s="2"/>
      <c r="O170" s="2"/>
      <c r="P170" s="4"/>
      <c r="Q170" s="2"/>
      <c r="R170" s="2"/>
      <c r="S170" s="12"/>
      <c r="T170" s="2"/>
      <c r="U170" s="2"/>
      <c r="V170" s="2"/>
      <c r="W170" s="2"/>
      <c r="X170" s="2"/>
      <c r="Y170" s="13"/>
      <c r="Z170" s="52"/>
      <c r="AA170" s="52"/>
      <c r="AB170" s="52"/>
      <c r="AC170" s="52"/>
    </row>
    <row r="171" spans="1:29" s="53" customFormat="1" ht="10.5" customHeight="1" x14ac:dyDescent="0.25">
      <c r="A171" s="70"/>
      <c r="B171" s="4"/>
      <c r="C171" s="99"/>
      <c r="I171" s="2"/>
      <c r="J171" s="2"/>
      <c r="K171" s="4"/>
      <c r="L171" s="2"/>
      <c r="M171" s="2"/>
      <c r="N171" s="2"/>
      <c r="O171" s="2"/>
      <c r="P171" s="4"/>
      <c r="Q171" s="2"/>
      <c r="R171" s="2"/>
      <c r="S171" s="12"/>
      <c r="T171" s="2"/>
      <c r="U171" s="2"/>
      <c r="V171" s="2"/>
      <c r="W171" s="2"/>
      <c r="X171" s="2"/>
      <c r="Y171" s="13"/>
      <c r="Z171" s="52"/>
      <c r="AA171" s="52"/>
      <c r="AB171" s="52"/>
      <c r="AC171" s="52"/>
    </row>
    <row r="172" spans="1:29" s="53" customFormat="1" ht="10.5" customHeight="1" x14ac:dyDescent="0.25">
      <c r="A172" s="70"/>
      <c r="B172" s="4"/>
      <c r="C172" s="99"/>
      <c r="I172" s="2"/>
      <c r="J172" s="2"/>
      <c r="K172" s="4"/>
      <c r="L172" s="2"/>
      <c r="M172" s="2"/>
      <c r="N172" s="2"/>
      <c r="O172" s="2"/>
      <c r="P172" s="4"/>
      <c r="Q172" s="2"/>
      <c r="R172" s="2"/>
      <c r="S172" s="12"/>
      <c r="T172" s="2"/>
      <c r="U172" s="2"/>
      <c r="V172" s="2"/>
      <c r="W172" s="2"/>
      <c r="X172" s="2"/>
      <c r="Y172" s="13"/>
      <c r="Z172" s="52"/>
      <c r="AA172" s="52"/>
      <c r="AB172" s="52"/>
      <c r="AC172" s="52"/>
    </row>
    <row r="173" spans="1:29" s="53" customFormat="1" ht="10.5" customHeight="1" x14ac:dyDescent="0.25">
      <c r="A173" s="70"/>
      <c r="B173" s="4"/>
      <c r="C173" s="99"/>
      <c r="I173" s="2"/>
      <c r="J173" s="2"/>
      <c r="K173" s="4"/>
      <c r="L173" s="2"/>
      <c r="M173" s="2"/>
      <c r="N173" s="2"/>
      <c r="O173" s="2"/>
      <c r="P173" s="4"/>
      <c r="Q173" s="2"/>
      <c r="R173" s="2"/>
      <c r="S173" s="12"/>
      <c r="T173" s="2"/>
      <c r="U173" s="2"/>
      <c r="V173" s="2"/>
      <c r="W173" s="2"/>
      <c r="X173" s="2"/>
      <c r="Y173" s="13"/>
      <c r="Z173" s="52"/>
      <c r="AA173" s="52"/>
      <c r="AB173" s="52"/>
      <c r="AC173" s="52"/>
    </row>
    <row r="174" spans="1:29" s="53" customFormat="1" ht="10.5" customHeight="1" x14ac:dyDescent="0.25">
      <c r="A174" s="70"/>
      <c r="B174" s="4"/>
      <c r="C174" s="99"/>
      <c r="I174" s="2"/>
      <c r="J174" s="2"/>
      <c r="K174" s="4"/>
      <c r="L174" s="2"/>
      <c r="M174" s="2"/>
      <c r="N174" s="2"/>
      <c r="O174" s="2"/>
      <c r="P174" s="4"/>
      <c r="Q174" s="2"/>
      <c r="R174" s="2"/>
      <c r="S174" s="12"/>
      <c r="T174" s="2"/>
      <c r="U174" s="2"/>
      <c r="V174" s="2"/>
      <c r="W174" s="2"/>
      <c r="X174" s="2"/>
      <c r="Y174" s="13"/>
      <c r="Z174" s="52"/>
      <c r="AA174" s="52"/>
      <c r="AB174" s="52"/>
      <c r="AC174" s="52"/>
    </row>
    <row r="175" spans="1:29" s="53" customFormat="1" ht="10.5" customHeight="1" x14ac:dyDescent="0.25">
      <c r="A175" s="70"/>
      <c r="B175" s="4"/>
      <c r="C175" s="99"/>
      <c r="I175" s="2"/>
      <c r="J175" s="2"/>
      <c r="K175" s="4"/>
      <c r="L175" s="2"/>
      <c r="M175" s="2"/>
      <c r="N175" s="2"/>
      <c r="O175" s="2"/>
      <c r="P175" s="4"/>
      <c r="Q175" s="2"/>
      <c r="R175" s="2"/>
      <c r="S175" s="12"/>
      <c r="T175" s="2"/>
      <c r="U175" s="2"/>
      <c r="V175" s="2"/>
      <c r="W175" s="2"/>
      <c r="X175" s="2"/>
      <c r="Y175" s="13"/>
      <c r="Z175" s="52"/>
      <c r="AA175" s="52"/>
      <c r="AB175" s="52"/>
      <c r="AC175" s="52"/>
    </row>
    <row r="176" spans="1:29" s="53" customFormat="1" ht="10.5" customHeight="1" x14ac:dyDescent="0.25">
      <c r="A176" s="70"/>
      <c r="B176" s="4"/>
      <c r="C176" s="99"/>
      <c r="I176" s="2"/>
      <c r="J176" s="2"/>
      <c r="K176" s="4"/>
      <c r="L176" s="2"/>
      <c r="M176" s="2"/>
      <c r="N176" s="2"/>
      <c r="O176" s="2"/>
      <c r="P176" s="4"/>
      <c r="Q176" s="2"/>
      <c r="R176" s="2"/>
      <c r="S176" s="12"/>
      <c r="T176" s="2"/>
      <c r="U176" s="2"/>
      <c r="V176" s="2"/>
      <c r="W176" s="2"/>
      <c r="X176" s="2"/>
      <c r="Y176" s="13"/>
      <c r="Z176" s="52"/>
      <c r="AA176" s="52"/>
      <c r="AB176" s="52"/>
      <c r="AC176" s="52"/>
    </row>
    <row r="177" spans="1:29" s="53" customFormat="1" ht="10.5" customHeight="1" x14ac:dyDescent="0.25">
      <c r="A177" s="70"/>
      <c r="B177" s="4"/>
      <c r="C177" s="99"/>
      <c r="I177" s="2"/>
      <c r="J177" s="2"/>
      <c r="K177" s="4"/>
      <c r="L177" s="2"/>
      <c r="M177" s="2"/>
      <c r="N177" s="2"/>
      <c r="O177" s="2"/>
      <c r="P177" s="4"/>
      <c r="Q177" s="2"/>
      <c r="R177" s="2"/>
      <c r="S177" s="12"/>
      <c r="T177" s="2"/>
      <c r="U177" s="2"/>
      <c r="V177" s="2"/>
      <c r="W177" s="2"/>
      <c r="X177" s="2"/>
      <c r="Y177" s="13"/>
      <c r="Z177" s="52"/>
      <c r="AA177" s="52"/>
      <c r="AB177" s="52"/>
      <c r="AC177" s="52"/>
    </row>
    <row r="178" spans="1:29" s="53" customFormat="1" ht="10.5" customHeight="1" x14ac:dyDescent="0.25">
      <c r="A178" s="70"/>
      <c r="B178" s="4"/>
      <c r="C178" s="99"/>
      <c r="I178" s="2"/>
      <c r="J178" s="2"/>
      <c r="K178" s="4"/>
      <c r="L178" s="2"/>
      <c r="M178" s="2"/>
      <c r="N178" s="2"/>
      <c r="O178" s="2"/>
      <c r="P178" s="4"/>
      <c r="Q178" s="2"/>
      <c r="R178" s="2"/>
      <c r="S178" s="12"/>
      <c r="T178" s="2"/>
      <c r="U178" s="2"/>
      <c r="V178" s="2"/>
      <c r="W178" s="2"/>
      <c r="X178" s="2"/>
      <c r="Y178" s="13"/>
      <c r="Z178" s="52"/>
      <c r="AA178" s="52"/>
      <c r="AB178" s="52"/>
      <c r="AC178" s="52"/>
    </row>
    <row r="179" spans="1:29" s="53" customFormat="1" ht="10.5" customHeight="1" x14ac:dyDescent="0.25">
      <c r="A179" s="70"/>
      <c r="B179" s="4"/>
      <c r="C179" s="99"/>
      <c r="I179" s="2"/>
      <c r="J179" s="2"/>
      <c r="K179" s="4"/>
      <c r="L179" s="2"/>
      <c r="M179" s="2"/>
      <c r="N179" s="2"/>
      <c r="O179" s="2"/>
      <c r="P179" s="4"/>
      <c r="Q179" s="2"/>
      <c r="R179" s="2"/>
      <c r="S179" s="12"/>
      <c r="T179" s="2"/>
      <c r="U179" s="2"/>
      <c r="V179" s="2"/>
      <c r="W179" s="2"/>
      <c r="X179" s="2"/>
      <c r="Y179" s="13"/>
      <c r="Z179" s="52"/>
      <c r="AA179" s="52"/>
      <c r="AB179" s="52"/>
      <c r="AC179" s="52"/>
    </row>
    <row r="180" spans="1:29" s="53" customFormat="1" ht="10.5" customHeight="1" x14ac:dyDescent="0.25">
      <c r="A180" s="70"/>
      <c r="B180" s="4"/>
      <c r="C180" s="99"/>
      <c r="I180" s="2"/>
      <c r="J180" s="2"/>
      <c r="K180" s="4"/>
      <c r="L180" s="2"/>
      <c r="M180" s="2"/>
      <c r="N180" s="2"/>
      <c r="O180" s="2"/>
      <c r="P180" s="4"/>
      <c r="Q180" s="2"/>
      <c r="R180" s="2"/>
      <c r="S180" s="12"/>
      <c r="T180" s="2"/>
      <c r="U180" s="2"/>
      <c r="V180" s="2"/>
      <c r="W180" s="2"/>
      <c r="X180" s="2"/>
      <c r="Y180" s="13"/>
      <c r="Z180" s="52"/>
      <c r="AA180" s="52"/>
      <c r="AB180" s="52"/>
      <c r="AC180" s="52"/>
    </row>
    <row r="181" spans="1:29" s="53" customFormat="1" ht="10.5" customHeight="1" x14ac:dyDescent="0.25">
      <c r="A181" s="70"/>
      <c r="B181" s="4"/>
      <c r="C181" s="99"/>
      <c r="I181" s="2"/>
      <c r="J181" s="2"/>
      <c r="K181" s="4"/>
      <c r="L181" s="2"/>
      <c r="M181" s="2"/>
      <c r="N181" s="2"/>
      <c r="O181" s="2"/>
      <c r="P181" s="4"/>
      <c r="Q181" s="2"/>
      <c r="R181" s="2"/>
      <c r="S181" s="12"/>
      <c r="T181" s="2"/>
      <c r="U181" s="2"/>
      <c r="V181" s="2"/>
      <c r="W181" s="2"/>
      <c r="X181" s="2"/>
      <c r="Y181" s="13"/>
      <c r="Z181" s="52"/>
      <c r="AA181" s="52"/>
      <c r="AB181" s="52"/>
      <c r="AC181" s="52"/>
    </row>
    <row r="182" spans="1:29" s="53" customFormat="1" ht="10.5" customHeight="1" x14ac:dyDescent="0.25">
      <c r="A182" s="70"/>
      <c r="B182" s="4"/>
      <c r="C182" s="99"/>
      <c r="I182" s="2"/>
      <c r="J182" s="2"/>
      <c r="K182" s="4"/>
      <c r="L182" s="2"/>
      <c r="M182" s="2"/>
      <c r="N182" s="2"/>
      <c r="O182" s="2"/>
      <c r="P182" s="4"/>
      <c r="Q182" s="2"/>
      <c r="R182" s="2"/>
      <c r="S182" s="12"/>
      <c r="T182" s="2"/>
      <c r="U182" s="2"/>
      <c r="V182" s="2"/>
      <c r="W182" s="2"/>
      <c r="X182" s="2"/>
      <c r="Y182" s="13"/>
      <c r="Z182" s="52"/>
      <c r="AA182" s="52"/>
      <c r="AB182" s="52"/>
      <c r="AC182" s="52"/>
    </row>
    <row r="183" spans="1:29" s="53" customFormat="1" ht="10.5" customHeight="1" x14ac:dyDescent="0.25">
      <c r="A183" s="70"/>
      <c r="B183" s="4"/>
      <c r="C183" s="99"/>
      <c r="I183" s="2"/>
      <c r="J183" s="2"/>
      <c r="K183" s="4"/>
      <c r="L183" s="2"/>
      <c r="M183" s="2"/>
      <c r="N183" s="2"/>
      <c r="O183" s="2"/>
      <c r="P183" s="4"/>
      <c r="Q183" s="2"/>
      <c r="R183" s="2"/>
      <c r="S183" s="12"/>
      <c r="T183" s="2"/>
      <c r="U183" s="2"/>
      <c r="V183" s="2"/>
      <c r="W183" s="2"/>
      <c r="X183" s="2"/>
      <c r="Y183" s="13"/>
      <c r="Z183" s="52"/>
      <c r="AA183" s="52"/>
      <c r="AB183" s="52"/>
      <c r="AC183" s="52"/>
    </row>
    <row r="184" spans="1:29" s="53" customFormat="1" ht="10.5" customHeight="1" x14ac:dyDescent="0.25">
      <c r="A184" s="70"/>
      <c r="B184" s="4"/>
      <c r="C184" s="99"/>
      <c r="I184" s="2"/>
      <c r="J184" s="2"/>
      <c r="K184" s="4"/>
      <c r="L184" s="2"/>
      <c r="M184" s="2"/>
      <c r="N184" s="2"/>
      <c r="O184" s="2"/>
      <c r="P184" s="4"/>
      <c r="Q184" s="2"/>
      <c r="R184" s="2"/>
      <c r="S184" s="12"/>
      <c r="T184" s="2"/>
      <c r="U184" s="2"/>
      <c r="V184" s="2"/>
      <c r="W184" s="2"/>
      <c r="X184" s="2"/>
      <c r="Y184" s="13"/>
      <c r="Z184" s="52"/>
      <c r="AA184" s="52"/>
      <c r="AB184" s="52"/>
      <c r="AC184" s="52"/>
    </row>
    <row r="185" spans="1:29" s="53" customFormat="1" ht="10.5" customHeight="1" x14ac:dyDescent="0.25">
      <c r="A185" s="70"/>
      <c r="B185" s="4"/>
      <c r="C185" s="99"/>
      <c r="I185" s="2"/>
      <c r="J185" s="2"/>
      <c r="K185" s="4"/>
      <c r="L185" s="2"/>
      <c r="M185" s="2"/>
      <c r="N185" s="2"/>
      <c r="O185" s="2"/>
      <c r="P185" s="4"/>
      <c r="Q185" s="2"/>
      <c r="R185" s="2"/>
      <c r="S185" s="12"/>
      <c r="T185" s="2"/>
      <c r="U185" s="2"/>
      <c r="V185" s="2"/>
      <c r="W185" s="2"/>
      <c r="X185" s="2"/>
      <c r="Y185" s="13"/>
      <c r="Z185" s="52"/>
      <c r="AA185" s="52"/>
      <c r="AB185" s="52"/>
      <c r="AC185" s="52"/>
    </row>
    <row r="186" spans="1:29" s="53" customFormat="1" ht="10.5" customHeight="1" x14ac:dyDescent="0.25">
      <c r="A186" s="70"/>
      <c r="B186" s="4"/>
      <c r="C186" s="99"/>
      <c r="I186" s="2"/>
      <c r="J186" s="2"/>
      <c r="K186" s="4"/>
      <c r="L186" s="2"/>
      <c r="M186" s="2"/>
      <c r="N186" s="2"/>
      <c r="O186" s="2"/>
      <c r="P186" s="4"/>
      <c r="Q186" s="2"/>
      <c r="R186" s="2"/>
      <c r="S186" s="12"/>
      <c r="T186" s="2"/>
      <c r="U186" s="2"/>
      <c r="V186" s="2"/>
      <c r="W186" s="2"/>
      <c r="X186" s="2"/>
      <c r="Y186" s="13"/>
      <c r="Z186" s="52"/>
      <c r="AA186" s="52"/>
      <c r="AB186" s="52"/>
      <c r="AC186" s="52"/>
    </row>
    <row r="187" spans="1:29" s="53" customFormat="1" ht="10.5" customHeight="1" x14ac:dyDescent="0.25">
      <c r="A187" s="70"/>
      <c r="B187" s="4"/>
      <c r="C187" s="99"/>
      <c r="I187" s="2"/>
      <c r="J187" s="2"/>
      <c r="K187" s="4"/>
      <c r="L187" s="2"/>
      <c r="M187" s="2"/>
      <c r="N187" s="2"/>
      <c r="O187" s="2"/>
      <c r="P187" s="4"/>
      <c r="Q187" s="2"/>
      <c r="R187" s="2"/>
      <c r="S187" s="12"/>
      <c r="T187" s="2"/>
      <c r="U187" s="2"/>
      <c r="V187" s="2"/>
      <c r="W187" s="2"/>
      <c r="X187" s="2"/>
      <c r="Y187" s="13"/>
      <c r="Z187" s="52"/>
      <c r="AA187" s="52"/>
      <c r="AB187" s="52"/>
      <c r="AC187" s="52"/>
    </row>
    <row r="188" spans="1:29" s="53" customFormat="1" ht="10.5" customHeight="1" x14ac:dyDescent="0.25">
      <c r="A188" s="70"/>
      <c r="B188" s="4"/>
      <c r="C188" s="99"/>
      <c r="I188" s="2"/>
      <c r="J188" s="2"/>
      <c r="K188" s="4"/>
      <c r="L188" s="2"/>
      <c r="M188" s="2"/>
      <c r="N188" s="2"/>
      <c r="O188" s="2"/>
      <c r="P188" s="4"/>
      <c r="Q188" s="2"/>
      <c r="R188" s="2"/>
      <c r="S188" s="12"/>
      <c r="T188" s="2"/>
      <c r="U188" s="2"/>
      <c r="V188" s="2"/>
      <c r="W188" s="2"/>
      <c r="X188" s="2"/>
      <c r="Y188" s="13"/>
      <c r="Z188" s="52"/>
      <c r="AA188" s="52"/>
      <c r="AB188" s="52"/>
      <c r="AC188" s="52"/>
    </row>
    <row r="189" spans="1:29" s="53" customFormat="1" ht="10.5" customHeight="1" x14ac:dyDescent="0.25">
      <c r="A189" s="70"/>
      <c r="B189" s="4"/>
      <c r="C189" s="99"/>
      <c r="I189" s="2"/>
      <c r="J189" s="2"/>
      <c r="K189" s="4"/>
      <c r="L189" s="2"/>
      <c r="M189" s="2"/>
      <c r="N189" s="2"/>
      <c r="O189" s="2"/>
      <c r="P189" s="4"/>
      <c r="Q189" s="2"/>
      <c r="R189" s="2"/>
      <c r="S189" s="12"/>
      <c r="T189" s="2"/>
      <c r="U189" s="2"/>
      <c r="V189" s="2"/>
      <c r="W189" s="2"/>
      <c r="X189" s="2"/>
      <c r="Y189" s="13"/>
      <c r="Z189" s="52"/>
      <c r="AA189" s="52"/>
      <c r="AB189" s="52"/>
      <c r="AC189" s="52"/>
    </row>
    <row r="190" spans="1:29" s="53" customFormat="1" ht="10.5" customHeight="1" x14ac:dyDescent="0.25">
      <c r="A190" s="70"/>
      <c r="B190" s="4"/>
      <c r="C190" s="99"/>
      <c r="I190" s="2"/>
      <c r="J190" s="2"/>
      <c r="K190" s="4"/>
      <c r="L190" s="2"/>
      <c r="M190" s="2"/>
      <c r="N190" s="2"/>
      <c r="O190" s="2"/>
      <c r="P190" s="4"/>
      <c r="Q190" s="2"/>
      <c r="R190" s="2"/>
      <c r="S190" s="12"/>
      <c r="T190" s="2"/>
      <c r="U190" s="2"/>
      <c r="V190" s="2"/>
      <c r="W190" s="2"/>
      <c r="X190" s="2"/>
      <c r="Y190" s="13"/>
      <c r="Z190" s="52"/>
      <c r="AA190" s="52"/>
      <c r="AB190" s="52"/>
      <c r="AC190" s="52"/>
    </row>
    <row r="191" spans="1:29" s="53" customFormat="1" ht="10.5" customHeight="1" x14ac:dyDescent="0.25">
      <c r="A191" s="70"/>
      <c r="B191" s="4"/>
      <c r="C191" s="99"/>
      <c r="I191" s="2"/>
      <c r="J191" s="2"/>
      <c r="K191" s="4"/>
      <c r="L191" s="2"/>
      <c r="M191" s="2"/>
      <c r="N191" s="2"/>
      <c r="O191" s="2"/>
      <c r="P191" s="4"/>
      <c r="Q191" s="2"/>
      <c r="R191" s="2"/>
      <c r="S191" s="12"/>
      <c r="T191" s="2"/>
      <c r="U191" s="2"/>
      <c r="V191" s="2"/>
      <c r="W191" s="2"/>
      <c r="X191" s="2"/>
      <c r="Y191" s="13"/>
      <c r="Z191" s="52"/>
      <c r="AA191" s="52"/>
      <c r="AB191" s="52"/>
      <c r="AC191" s="52"/>
    </row>
    <row r="192" spans="1:29" s="53" customFormat="1" ht="10.5" customHeight="1" x14ac:dyDescent="0.25">
      <c r="A192" s="70"/>
      <c r="B192" s="4"/>
      <c r="C192" s="99"/>
      <c r="I192" s="2"/>
      <c r="J192" s="2"/>
      <c r="K192" s="4"/>
      <c r="L192" s="2"/>
      <c r="M192" s="2"/>
      <c r="N192" s="2"/>
      <c r="O192" s="2"/>
      <c r="P192" s="4"/>
      <c r="Q192" s="2"/>
      <c r="R192" s="2"/>
      <c r="S192" s="12"/>
      <c r="T192" s="2"/>
      <c r="U192" s="2"/>
      <c r="V192" s="2"/>
      <c r="W192" s="2"/>
      <c r="X192" s="2"/>
      <c r="Y192" s="13"/>
      <c r="Z192" s="52"/>
      <c r="AA192" s="52"/>
      <c r="AB192" s="52"/>
      <c r="AC192" s="52"/>
    </row>
    <row r="193" spans="1:29" s="53" customFormat="1" ht="10.5" customHeight="1" x14ac:dyDescent="0.25">
      <c r="A193" s="70"/>
      <c r="B193" s="4"/>
      <c r="C193" s="99"/>
      <c r="I193" s="2"/>
      <c r="J193" s="2"/>
      <c r="K193" s="4"/>
      <c r="L193" s="2"/>
      <c r="M193" s="2"/>
      <c r="N193" s="2"/>
      <c r="O193" s="2"/>
      <c r="P193" s="4"/>
      <c r="Q193" s="2"/>
      <c r="R193" s="2"/>
      <c r="S193" s="12"/>
      <c r="T193" s="2"/>
      <c r="U193" s="2"/>
      <c r="V193" s="2"/>
      <c r="W193" s="2"/>
      <c r="X193" s="2"/>
      <c r="Y193" s="13"/>
      <c r="Z193" s="52"/>
      <c r="AA193" s="52"/>
      <c r="AB193" s="52"/>
      <c r="AC193" s="52"/>
    </row>
    <row r="194" spans="1:29" s="53" customFormat="1" ht="10.5" customHeight="1" x14ac:dyDescent="0.25">
      <c r="A194" s="70"/>
      <c r="B194" s="4"/>
      <c r="C194" s="99"/>
      <c r="I194" s="2"/>
      <c r="J194" s="2"/>
      <c r="K194" s="4"/>
      <c r="L194" s="2"/>
      <c r="M194" s="2"/>
      <c r="N194" s="2"/>
      <c r="O194" s="2"/>
      <c r="P194" s="4"/>
      <c r="Q194" s="2"/>
      <c r="R194" s="2"/>
      <c r="S194" s="12"/>
      <c r="T194" s="2"/>
      <c r="U194" s="2"/>
      <c r="V194" s="2"/>
      <c r="W194" s="2"/>
      <c r="X194" s="2"/>
      <c r="Y194" s="13"/>
      <c r="Z194" s="52"/>
      <c r="AA194" s="52"/>
      <c r="AB194" s="52"/>
      <c r="AC194" s="52"/>
    </row>
    <row r="195" spans="1:29" s="53" customFormat="1" ht="10.5" customHeight="1" x14ac:dyDescent="0.25">
      <c r="A195" s="70"/>
      <c r="B195" s="4"/>
      <c r="C195" s="99"/>
      <c r="I195" s="2"/>
      <c r="J195" s="2"/>
      <c r="K195" s="4"/>
      <c r="L195" s="2"/>
      <c r="M195" s="2"/>
      <c r="N195" s="2"/>
      <c r="O195" s="2"/>
      <c r="P195" s="4"/>
      <c r="Q195" s="2"/>
      <c r="R195" s="2"/>
      <c r="S195" s="12"/>
      <c r="T195" s="2"/>
      <c r="U195" s="2"/>
      <c r="V195" s="2"/>
      <c r="W195" s="2"/>
      <c r="X195" s="2"/>
      <c r="Y195" s="13"/>
      <c r="Z195" s="52"/>
      <c r="AA195" s="52"/>
      <c r="AB195" s="52"/>
      <c r="AC195" s="52"/>
    </row>
    <row r="196" spans="1:29" s="53" customFormat="1" ht="10.5" customHeight="1" x14ac:dyDescent="0.25">
      <c r="A196" s="70"/>
      <c r="B196" s="4"/>
      <c r="C196" s="99"/>
      <c r="I196" s="2"/>
      <c r="J196" s="2"/>
      <c r="K196" s="4"/>
      <c r="L196" s="2"/>
      <c r="M196" s="2"/>
      <c r="N196" s="2"/>
      <c r="O196" s="2"/>
      <c r="P196" s="4"/>
      <c r="Q196" s="2"/>
      <c r="R196" s="2"/>
      <c r="S196" s="12"/>
      <c r="T196" s="2"/>
      <c r="U196" s="2"/>
      <c r="V196" s="2"/>
      <c r="W196" s="2"/>
      <c r="X196" s="2"/>
      <c r="Y196" s="13"/>
      <c r="Z196" s="52"/>
      <c r="AA196" s="52"/>
      <c r="AB196" s="52"/>
      <c r="AC196" s="52"/>
    </row>
    <row r="197" spans="1:29" s="53" customFormat="1" ht="10.5" customHeight="1" x14ac:dyDescent="0.25">
      <c r="A197" s="70"/>
      <c r="B197" s="4"/>
      <c r="C197" s="99"/>
      <c r="I197" s="2"/>
      <c r="J197" s="2"/>
      <c r="K197" s="4"/>
      <c r="L197" s="2"/>
      <c r="M197" s="2"/>
      <c r="N197" s="2"/>
      <c r="O197" s="2"/>
      <c r="P197" s="4"/>
      <c r="Q197" s="2"/>
      <c r="R197" s="2"/>
      <c r="S197" s="12"/>
      <c r="T197" s="2"/>
      <c r="U197" s="2"/>
      <c r="V197" s="2"/>
      <c r="W197" s="2"/>
      <c r="X197" s="2"/>
      <c r="Y197" s="13"/>
      <c r="Z197" s="52"/>
      <c r="AA197" s="52"/>
      <c r="AB197" s="52"/>
      <c r="AC197" s="52"/>
    </row>
    <row r="198" spans="1:29" s="53" customFormat="1" ht="10.5" customHeight="1" x14ac:dyDescent="0.25">
      <c r="A198" s="70"/>
      <c r="B198" s="4"/>
      <c r="C198" s="99"/>
      <c r="I198" s="2"/>
      <c r="J198" s="2"/>
      <c r="K198" s="4"/>
      <c r="L198" s="2"/>
      <c r="M198" s="2"/>
      <c r="N198" s="2"/>
      <c r="O198" s="2"/>
      <c r="P198" s="4"/>
      <c r="Q198" s="2"/>
      <c r="R198" s="2"/>
      <c r="S198" s="12"/>
      <c r="T198" s="2"/>
      <c r="U198" s="2"/>
      <c r="V198" s="2"/>
      <c r="W198" s="2"/>
      <c r="X198" s="2"/>
      <c r="Y198" s="13"/>
      <c r="Z198" s="52"/>
      <c r="AA198" s="52"/>
      <c r="AB198" s="52"/>
      <c r="AC198" s="52"/>
    </row>
    <row r="199" spans="1:29" s="53" customFormat="1" ht="10.5" customHeight="1" x14ac:dyDescent="0.25">
      <c r="A199" s="70"/>
      <c r="B199" s="4"/>
      <c r="C199" s="99"/>
      <c r="I199" s="2"/>
      <c r="J199" s="2"/>
      <c r="K199" s="4"/>
      <c r="L199" s="2"/>
      <c r="M199" s="2"/>
      <c r="N199" s="2"/>
      <c r="O199" s="2"/>
      <c r="P199" s="4"/>
      <c r="Q199" s="2"/>
      <c r="R199" s="2"/>
      <c r="S199" s="12"/>
      <c r="T199" s="2"/>
      <c r="U199" s="2"/>
      <c r="V199" s="2"/>
      <c r="W199" s="2"/>
      <c r="X199" s="2"/>
      <c r="Y199" s="13"/>
      <c r="Z199" s="52"/>
      <c r="AA199" s="52"/>
      <c r="AB199" s="52"/>
      <c r="AC199" s="52"/>
    </row>
    <row r="200" spans="1:29" s="53" customFormat="1" ht="10.5" customHeight="1" x14ac:dyDescent="0.25">
      <c r="A200" s="70"/>
      <c r="B200" s="4"/>
      <c r="C200" s="99"/>
      <c r="I200" s="2"/>
      <c r="J200" s="2"/>
      <c r="K200" s="4"/>
      <c r="L200" s="2"/>
      <c r="M200" s="2"/>
      <c r="N200" s="2"/>
      <c r="O200" s="2"/>
      <c r="P200" s="4"/>
      <c r="Q200" s="2"/>
      <c r="R200" s="2"/>
      <c r="S200" s="12"/>
      <c r="T200" s="2"/>
      <c r="U200" s="2"/>
      <c r="V200" s="2"/>
      <c r="W200" s="2"/>
      <c r="X200" s="2"/>
      <c r="Y200" s="13"/>
      <c r="Z200" s="52"/>
      <c r="AA200" s="52"/>
      <c r="AB200" s="52"/>
      <c r="AC200" s="52"/>
    </row>
    <row r="201" spans="1:29" s="53" customFormat="1" ht="10.5" customHeight="1" x14ac:dyDescent="0.25">
      <c r="A201" s="70"/>
      <c r="B201" s="4"/>
      <c r="C201" s="99"/>
      <c r="I201" s="2"/>
      <c r="J201" s="2"/>
      <c r="K201" s="4"/>
      <c r="L201" s="2"/>
      <c r="M201" s="2"/>
      <c r="N201" s="2"/>
      <c r="O201" s="2"/>
      <c r="P201" s="4"/>
      <c r="Q201" s="2"/>
      <c r="R201" s="2"/>
      <c r="S201" s="12"/>
      <c r="T201" s="2"/>
      <c r="U201" s="2"/>
      <c r="V201" s="2"/>
      <c r="W201" s="2"/>
      <c r="X201" s="2"/>
      <c r="Y201" s="13"/>
      <c r="Z201" s="52"/>
      <c r="AA201" s="52"/>
      <c r="AB201" s="52"/>
      <c r="AC201" s="52"/>
    </row>
    <row r="202" spans="1:29" s="53" customFormat="1" ht="10.5" customHeight="1" x14ac:dyDescent="0.25">
      <c r="A202" s="70"/>
      <c r="B202" s="4"/>
      <c r="C202" s="99"/>
      <c r="I202" s="2"/>
      <c r="J202" s="2"/>
      <c r="K202" s="4"/>
      <c r="L202" s="2"/>
      <c r="M202" s="2"/>
      <c r="N202" s="2"/>
      <c r="O202" s="2"/>
      <c r="P202" s="4"/>
      <c r="Q202" s="2"/>
      <c r="R202" s="2"/>
      <c r="S202" s="12"/>
      <c r="T202" s="2"/>
      <c r="U202" s="2"/>
      <c r="V202" s="2"/>
      <c r="W202" s="2"/>
      <c r="X202" s="2"/>
      <c r="Y202" s="13"/>
      <c r="Z202" s="52"/>
      <c r="AA202" s="52"/>
      <c r="AB202" s="52"/>
      <c r="AC202" s="52"/>
    </row>
    <row r="203" spans="1:29" s="53" customFormat="1" ht="10.5" customHeight="1" x14ac:dyDescent="0.25">
      <c r="A203" s="70"/>
      <c r="B203" s="4"/>
      <c r="C203" s="99"/>
      <c r="I203" s="2"/>
      <c r="J203" s="2"/>
      <c r="K203" s="4"/>
      <c r="L203" s="2"/>
      <c r="M203" s="2"/>
      <c r="N203" s="2"/>
      <c r="O203" s="2"/>
      <c r="P203" s="4"/>
      <c r="Q203" s="2"/>
      <c r="R203" s="2"/>
      <c r="S203" s="12"/>
      <c r="T203" s="2"/>
      <c r="U203" s="2"/>
      <c r="V203" s="2"/>
      <c r="W203" s="2"/>
      <c r="X203" s="2"/>
      <c r="Y203" s="13"/>
      <c r="Z203" s="52"/>
      <c r="AA203" s="52"/>
      <c r="AB203" s="52"/>
      <c r="AC203" s="52"/>
    </row>
    <row r="204" spans="1:29" s="53" customFormat="1" ht="10.5" customHeight="1" x14ac:dyDescent="0.25">
      <c r="A204" s="70"/>
      <c r="B204" s="4"/>
      <c r="C204" s="99"/>
      <c r="I204" s="2"/>
      <c r="J204" s="2"/>
      <c r="K204" s="4"/>
      <c r="L204" s="2"/>
      <c r="M204" s="2"/>
      <c r="N204" s="2"/>
      <c r="O204" s="2"/>
      <c r="P204" s="4"/>
      <c r="Q204" s="2"/>
      <c r="R204" s="2"/>
      <c r="S204" s="12"/>
      <c r="T204" s="2"/>
      <c r="U204" s="2"/>
      <c r="V204" s="2"/>
      <c r="W204" s="2"/>
      <c r="X204" s="2"/>
      <c r="Y204" s="13"/>
      <c r="Z204" s="52"/>
      <c r="AA204" s="52"/>
      <c r="AB204" s="52"/>
      <c r="AC204" s="52"/>
    </row>
    <row r="205" spans="1:29" s="53" customFormat="1" ht="10.5" customHeight="1" x14ac:dyDescent="0.25">
      <c r="A205" s="70"/>
      <c r="B205" s="4"/>
      <c r="C205" s="99"/>
      <c r="I205" s="2"/>
      <c r="J205" s="2"/>
      <c r="K205" s="4"/>
      <c r="L205" s="2"/>
      <c r="M205" s="2"/>
      <c r="N205" s="2"/>
      <c r="O205" s="2"/>
      <c r="P205" s="4"/>
      <c r="Q205" s="2"/>
      <c r="R205" s="2"/>
      <c r="S205" s="12"/>
      <c r="T205" s="2"/>
      <c r="U205" s="2"/>
      <c r="V205" s="2"/>
      <c r="W205" s="2"/>
      <c r="X205" s="2"/>
      <c r="Y205" s="13"/>
      <c r="Z205" s="52"/>
      <c r="AA205" s="52"/>
      <c r="AB205" s="52"/>
      <c r="AC205" s="52"/>
    </row>
    <row r="206" spans="1:29" s="53" customFormat="1" ht="10.5" customHeight="1" x14ac:dyDescent="0.25">
      <c r="A206" s="70"/>
      <c r="B206" s="4"/>
      <c r="C206" s="99"/>
      <c r="I206" s="2"/>
      <c r="J206" s="2"/>
      <c r="K206" s="4"/>
      <c r="L206" s="2"/>
      <c r="M206" s="2"/>
      <c r="N206" s="2"/>
      <c r="O206" s="2"/>
      <c r="P206" s="4"/>
      <c r="Q206" s="2"/>
      <c r="R206" s="2"/>
      <c r="S206" s="12"/>
      <c r="T206" s="2"/>
      <c r="U206" s="2"/>
      <c r="V206" s="2"/>
      <c r="W206" s="2"/>
      <c r="X206" s="2"/>
      <c r="Y206" s="13"/>
      <c r="Z206" s="52"/>
      <c r="AA206" s="52"/>
      <c r="AB206" s="52"/>
      <c r="AC206" s="52"/>
    </row>
    <row r="207" spans="1:29" s="53" customFormat="1" ht="10.5" customHeight="1" x14ac:dyDescent="0.25">
      <c r="A207" s="70"/>
      <c r="B207" s="4"/>
      <c r="C207" s="99"/>
      <c r="I207" s="2"/>
      <c r="J207" s="2"/>
      <c r="K207" s="4"/>
      <c r="L207" s="2"/>
      <c r="M207" s="2"/>
      <c r="N207" s="2"/>
      <c r="O207" s="2"/>
      <c r="P207" s="4"/>
      <c r="Q207" s="2"/>
      <c r="R207" s="2"/>
      <c r="S207" s="12"/>
      <c r="T207" s="2"/>
      <c r="U207" s="2"/>
      <c r="V207" s="2"/>
      <c r="W207" s="2"/>
      <c r="X207" s="2"/>
      <c r="Y207" s="13"/>
      <c r="Z207" s="52"/>
      <c r="AA207" s="52"/>
      <c r="AB207" s="52"/>
      <c r="AC207" s="52"/>
    </row>
    <row r="208" spans="1:29" s="53" customFormat="1" ht="10.5" customHeight="1" x14ac:dyDescent="0.25">
      <c r="A208" s="70"/>
      <c r="B208" s="4"/>
      <c r="C208" s="99"/>
      <c r="I208" s="2"/>
      <c r="J208" s="2"/>
      <c r="K208" s="4"/>
      <c r="L208" s="2"/>
      <c r="M208" s="2"/>
      <c r="N208" s="2"/>
      <c r="O208" s="2"/>
      <c r="P208" s="4"/>
      <c r="Q208" s="2"/>
      <c r="R208" s="2"/>
      <c r="S208" s="12"/>
      <c r="T208" s="2"/>
      <c r="U208" s="2"/>
      <c r="V208" s="2"/>
      <c r="W208" s="2"/>
      <c r="X208" s="2"/>
      <c r="Y208" s="13"/>
      <c r="Z208" s="52"/>
      <c r="AA208" s="52"/>
      <c r="AB208" s="52"/>
      <c r="AC208" s="52"/>
    </row>
    <row r="209" spans="1:29" s="53" customFormat="1" ht="10.5" customHeight="1" x14ac:dyDescent="0.25">
      <c r="A209" s="70"/>
      <c r="B209" s="4"/>
      <c r="C209" s="99"/>
      <c r="I209" s="2"/>
      <c r="J209" s="2"/>
      <c r="K209" s="4"/>
      <c r="L209" s="2"/>
      <c r="M209" s="2"/>
      <c r="N209" s="2"/>
      <c r="O209" s="2"/>
      <c r="P209" s="4"/>
      <c r="Q209" s="2"/>
      <c r="R209" s="2"/>
      <c r="S209" s="12"/>
      <c r="T209" s="2"/>
      <c r="U209" s="2"/>
      <c r="V209" s="2"/>
      <c r="W209" s="2"/>
      <c r="X209" s="2"/>
      <c r="Y209" s="13"/>
      <c r="Z209" s="52"/>
      <c r="AA209" s="52"/>
      <c r="AB209" s="52"/>
      <c r="AC209" s="52"/>
    </row>
    <row r="210" spans="1:29" s="53" customFormat="1" ht="10.5" customHeight="1" x14ac:dyDescent="0.25">
      <c r="A210" s="70"/>
      <c r="B210" s="4"/>
      <c r="C210" s="99"/>
      <c r="I210" s="2"/>
      <c r="J210" s="2"/>
      <c r="K210" s="4"/>
      <c r="L210" s="2"/>
      <c r="M210" s="2"/>
      <c r="N210" s="2"/>
      <c r="O210" s="2"/>
      <c r="P210" s="4"/>
      <c r="Q210" s="2"/>
      <c r="R210" s="2"/>
      <c r="S210" s="12"/>
      <c r="T210" s="2"/>
      <c r="U210" s="2"/>
      <c r="V210" s="2"/>
      <c r="W210" s="2"/>
      <c r="X210" s="2"/>
      <c r="Y210" s="13"/>
      <c r="Z210" s="52"/>
      <c r="AA210" s="52"/>
      <c r="AB210" s="52"/>
      <c r="AC210" s="52"/>
    </row>
    <row r="211" spans="1:29" s="53" customFormat="1" ht="10.5" customHeight="1" x14ac:dyDescent="0.25">
      <c r="A211" s="70"/>
      <c r="B211" s="4"/>
      <c r="C211" s="99"/>
      <c r="I211" s="2"/>
      <c r="J211" s="2"/>
      <c r="K211" s="4"/>
      <c r="L211" s="2"/>
      <c r="M211" s="2"/>
      <c r="N211" s="2"/>
      <c r="O211" s="2"/>
      <c r="P211" s="4"/>
      <c r="Q211" s="2"/>
      <c r="R211" s="2"/>
      <c r="S211" s="12"/>
      <c r="T211" s="2"/>
      <c r="U211" s="2"/>
      <c r="V211" s="2"/>
      <c r="W211" s="2"/>
      <c r="X211" s="2"/>
      <c r="Y211" s="13"/>
      <c r="Z211" s="52"/>
      <c r="AA211" s="52"/>
      <c r="AB211" s="52"/>
      <c r="AC211" s="52"/>
    </row>
    <row r="212" spans="1:29" s="53" customFormat="1" ht="10.5" customHeight="1" x14ac:dyDescent="0.25">
      <c r="A212" s="70"/>
      <c r="B212" s="4"/>
      <c r="C212" s="99"/>
      <c r="I212" s="2"/>
      <c r="J212" s="2"/>
      <c r="K212" s="4"/>
      <c r="L212" s="2"/>
      <c r="M212" s="2"/>
      <c r="N212" s="2"/>
      <c r="O212" s="2"/>
      <c r="P212" s="4"/>
      <c r="Q212" s="2"/>
      <c r="R212" s="2"/>
      <c r="S212" s="12"/>
      <c r="T212" s="2"/>
      <c r="U212" s="2"/>
      <c r="V212" s="2"/>
      <c r="W212" s="2"/>
      <c r="X212" s="2"/>
      <c r="Y212" s="13"/>
      <c r="Z212" s="52"/>
      <c r="AA212" s="52"/>
      <c r="AB212" s="52"/>
      <c r="AC212" s="52"/>
    </row>
    <row r="213" spans="1:29" s="53" customFormat="1" ht="10.5" customHeight="1" x14ac:dyDescent="0.25">
      <c r="A213" s="70"/>
      <c r="B213" s="4"/>
      <c r="C213" s="99"/>
      <c r="I213" s="2"/>
      <c r="J213" s="2"/>
      <c r="K213" s="4"/>
      <c r="L213" s="2"/>
      <c r="M213" s="2"/>
      <c r="N213" s="2"/>
      <c r="O213" s="2"/>
      <c r="P213" s="4"/>
      <c r="Q213" s="2"/>
      <c r="R213" s="2"/>
      <c r="S213" s="12"/>
      <c r="T213" s="2"/>
      <c r="U213" s="2"/>
      <c r="V213" s="2"/>
      <c r="W213" s="2"/>
      <c r="X213" s="2"/>
      <c r="Y213" s="13"/>
      <c r="Z213" s="52"/>
      <c r="AA213" s="52"/>
      <c r="AB213" s="52"/>
      <c r="AC213" s="52"/>
    </row>
    <row r="214" spans="1:29" s="53" customFormat="1" ht="10.5" customHeight="1" x14ac:dyDescent="0.25">
      <c r="A214" s="70"/>
      <c r="B214" s="4"/>
      <c r="C214" s="99"/>
      <c r="I214" s="2"/>
      <c r="J214" s="2"/>
      <c r="K214" s="4"/>
      <c r="L214" s="2"/>
      <c r="M214" s="2"/>
      <c r="N214" s="2"/>
      <c r="O214" s="2"/>
      <c r="P214" s="4"/>
      <c r="Q214" s="2"/>
      <c r="R214" s="2"/>
      <c r="S214" s="12"/>
      <c r="T214" s="2"/>
      <c r="U214" s="2"/>
      <c r="V214" s="2"/>
      <c r="W214" s="2"/>
      <c r="X214" s="2"/>
      <c r="Y214" s="13"/>
      <c r="Z214" s="52"/>
      <c r="AA214" s="52"/>
      <c r="AB214" s="52"/>
      <c r="AC214" s="52"/>
    </row>
    <row r="215" spans="1:29" s="53" customFormat="1" ht="10.5" customHeight="1" x14ac:dyDescent="0.25">
      <c r="A215" s="70"/>
      <c r="B215" s="4"/>
      <c r="C215" s="99"/>
      <c r="I215" s="2"/>
      <c r="J215" s="2"/>
      <c r="K215" s="4"/>
      <c r="L215" s="2"/>
      <c r="M215" s="2"/>
      <c r="N215" s="2"/>
      <c r="O215" s="2"/>
      <c r="P215" s="4"/>
      <c r="Q215" s="2"/>
      <c r="R215" s="2"/>
      <c r="S215" s="12"/>
      <c r="T215" s="2"/>
      <c r="U215" s="2"/>
      <c r="V215" s="2"/>
      <c r="W215" s="2"/>
      <c r="X215" s="2"/>
      <c r="Y215" s="13"/>
      <c r="Z215" s="52"/>
      <c r="AA215" s="52"/>
      <c r="AB215" s="52"/>
      <c r="AC215" s="52"/>
    </row>
    <row r="216" spans="1:29" s="53" customFormat="1" ht="10.5" customHeight="1" x14ac:dyDescent="0.25">
      <c r="A216" s="70"/>
      <c r="B216" s="4"/>
      <c r="C216" s="99"/>
      <c r="I216" s="2"/>
      <c r="J216" s="2"/>
      <c r="K216" s="4"/>
      <c r="L216" s="2"/>
      <c r="M216" s="2"/>
      <c r="N216" s="2"/>
      <c r="O216" s="2"/>
      <c r="P216" s="4"/>
      <c r="Q216" s="2"/>
      <c r="R216" s="2"/>
      <c r="S216" s="12"/>
      <c r="T216" s="2"/>
      <c r="U216" s="2"/>
      <c r="V216" s="2"/>
      <c r="W216" s="2"/>
      <c r="X216" s="2"/>
      <c r="Y216" s="13"/>
      <c r="Z216" s="52"/>
      <c r="AA216" s="52"/>
      <c r="AB216" s="52"/>
      <c r="AC216" s="52"/>
    </row>
    <row r="217" spans="1:29" s="53" customFormat="1" ht="10.5" customHeight="1" x14ac:dyDescent="0.25">
      <c r="A217" s="70"/>
      <c r="B217" s="4"/>
      <c r="C217" s="99"/>
      <c r="I217" s="2"/>
      <c r="J217" s="2"/>
      <c r="K217" s="4"/>
      <c r="L217" s="2"/>
      <c r="M217" s="2"/>
      <c r="N217" s="2"/>
      <c r="O217" s="2"/>
      <c r="P217" s="4"/>
      <c r="Q217" s="2"/>
      <c r="R217" s="2"/>
      <c r="S217" s="12"/>
      <c r="T217" s="2"/>
      <c r="U217" s="2"/>
      <c r="V217" s="2"/>
      <c r="W217" s="2"/>
      <c r="X217" s="2"/>
      <c r="Y217" s="13"/>
      <c r="Z217" s="52"/>
      <c r="AA217" s="52"/>
      <c r="AB217" s="52"/>
      <c r="AC217" s="52"/>
    </row>
    <row r="218" spans="1:29" s="53" customFormat="1" ht="10.5" customHeight="1" x14ac:dyDescent="0.25">
      <c r="A218" s="70"/>
      <c r="B218" s="4"/>
      <c r="C218" s="99"/>
      <c r="I218" s="2"/>
      <c r="J218" s="2"/>
      <c r="K218" s="4"/>
      <c r="L218" s="2"/>
      <c r="M218" s="2"/>
      <c r="N218" s="2"/>
      <c r="O218" s="2"/>
      <c r="P218" s="4"/>
      <c r="Q218" s="2"/>
      <c r="R218" s="2"/>
      <c r="S218" s="12"/>
      <c r="T218" s="2"/>
      <c r="U218" s="2"/>
      <c r="V218" s="2"/>
      <c r="W218" s="2"/>
      <c r="X218" s="2"/>
      <c r="Y218" s="13"/>
      <c r="Z218" s="52"/>
      <c r="AA218" s="52"/>
      <c r="AB218" s="52"/>
      <c r="AC218" s="52"/>
    </row>
    <row r="219" spans="1:29" s="53" customFormat="1" ht="10.5" customHeight="1" x14ac:dyDescent="0.25">
      <c r="A219" s="70"/>
      <c r="B219" s="4"/>
      <c r="C219" s="99"/>
      <c r="I219" s="2"/>
      <c r="J219" s="2"/>
      <c r="K219" s="4"/>
      <c r="L219" s="2"/>
      <c r="M219" s="2"/>
      <c r="N219" s="2"/>
      <c r="O219" s="2"/>
      <c r="P219" s="4"/>
      <c r="Q219" s="2"/>
      <c r="R219" s="2"/>
      <c r="S219" s="12"/>
      <c r="T219" s="2"/>
      <c r="U219" s="2"/>
      <c r="V219" s="2"/>
      <c r="W219" s="2"/>
      <c r="X219" s="2"/>
      <c r="Y219" s="13"/>
      <c r="Z219" s="52"/>
      <c r="AA219" s="52"/>
      <c r="AB219" s="52"/>
      <c r="AC219" s="52"/>
    </row>
    <row r="220" spans="1:29" s="53" customFormat="1" ht="10.5" customHeight="1" x14ac:dyDescent="0.25">
      <c r="A220" s="70"/>
      <c r="B220" s="4"/>
      <c r="C220" s="99"/>
      <c r="I220" s="2"/>
      <c r="J220" s="2"/>
      <c r="K220" s="4"/>
      <c r="L220" s="2"/>
      <c r="M220" s="2"/>
      <c r="N220" s="2"/>
      <c r="O220" s="2"/>
      <c r="P220" s="4"/>
      <c r="Q220" s="2"/>
      <c r="R220" s="2"/>
      <c r="S220" s="12"/>
      <c r="T220" s="2"/>
      <c r="U220" s="2"/>
      <c r="V220" s="2"/>
      <c r="W220" s="2"/>
      <c r="X220" s="2"/>
      <c r="Y220" s="13"/>
      <c r="Z220" s="52"/>
      <c r="AA220" s="52"/>
      <c r="AB220" s="52"/>
      <c r="AC220" s="52"/>
    </row>
    <row r="221" spans="1:29" s="53" customFormat="1" ht="10.5" customHeight="1" x14ac:dyDescent="0.25">
      <c r="A221" s="70"/>
      <c r="B221" s="4"/>
      <c r="C221" s="99"/>
      <c r="I221" s="2"/>
      <c r="J221" s="2"/>
      <c r="K221" s="4"/>
      <c r="L221" s="2"/>
      <c r="M221" s="2"/>
      <c r="N221" s="2"/>
      <c r="O221" s="2"/>
      <c r="P221" s="4"/>
      <c r="Q221" s="2"/>
      <c r="R221" s="2"/>
      <c r="S221" s="12"/>
      <c r="T221" s="2"/>
      <c r="U221" s="2"/>
      <c r="V221" s="2"/>
      <c r="W221" s="2"/>
      <c r="X221" s="2"/>
      <c r="Y221" s="13"/>
      <c r="Z221" s="52"/>
      <c r="AA221" s="52"/>
      <c r="AB221" s="52"/>
      <c r="AC221" s="52"/>
    </row>
    <row r="222" spans="1:29" s="53" customFormat="1" ht="10.5" customHeight="1" x14ac:dyDescent="0.25">
      <c r="A222" s="70"/>
      <c r="B222" s="4"/>
      <c r="C222" s="99"/>
      <c r="I222" s="2"/>
      <c r="J222" s="2"/>
      <c r="K222" s="4"/>
      <c r="L222" s="2"/>
      <c r="M222" s="2"/>
      <c r="N222" s="2"/>
      <c r="O222" s="2"/>
      <c r="P222" s="4"/>
      <c r="Q222" s="2"/>
      <c r="R222" s="2"/>
      <c r="S222" s="12"/>
      <c r="T222" s="2"/>
      <c r="U222" s="2"/>
      <c r="V222" s="2"/>
      <c r="W222" s="2"/>
      <c r="X222" s="2"/>
      <c r="Y222" s="13"/>
      <c r="Z222" s="52"/>
      <c r="AA222" s="52"/>
      <c r="AB222" s="52"/>
      <c r="AC222" s="52"/>
    </row>
    <row r="223" spans="1:29" s="53" customFormat="1" ht="10.5" customHeight="1" x14ac:dyDescent="0.25">
      <c r="A223" s="70"/>
      <c r="B223" s="4"/>
      <c r="C223" s="99"/>
      <c r="I223" s="2"/>
      <c r="J223" s="2"/>
      <c r="K223" s="4"/>
      <c r="L223" s="2"/>
      <c r="M223" s="2"/>
      <c r="N223" s="2"/>
      <c r="O223" s="2"/>
      <c r="P223" s="4"/>
      <c r="Q223" s="2"/>
      <c r="R223" s="2"/>
      <c r="S223" s="12"/>
      <c r="T223" s="2"/>
      <c r="U223" s="2"/>
      <c r="V223" s="2"/>
      <c r="W223" s="2"/>
      <c r="X223" s="2"/>
      <c r="Y223" s="13"/>
      <c r="Z223" s="52"/>
      <c r="AA223" s="52"/>
      <c r="AB223" s="52"/>
      <c r="AC223" s="52"/>
    </row>
    <row r="224" spans="1:29" s="53" customFormat="1" ht="10.5" customHeight="1" x14ac:dyDescent="0.25">
      <c r="A224" s="70"/>
      <c r="B224" s="4"/>
      <c r="C224" s="99"/>
      <c r="I224" s="2"/>
      <c r="J224" s="2"/>
      <c r="K224" s="4"/>
      <c r="L224" s="2"/>
      <c r="M224" s="2"/>
      <c r="N224" s="2"/>
      <c r="O224" s="2"/>
      <c r="P224" s="4"/>
      <c r="Q224" s="2"/>
      <c r="R224" s="2"/>
      <c r="S224" s="12"/>
      <c r="T224" s="2"/>
      <c r="U224" s="2"/>
      <c r="V224" s="2"/>
      <c r="W224" s="2"/>
      <c r="X224" s="2"/>
      <c r="Y224" s="13"/>
      <c r="Z224" s="52"/>
      <c r="AA224" s="52"/>
      <c r="AB224" s="52"/>
      <c r="AC224" s="52"/>
    </row>
    <row r="225" spans="1:29" s="53" customFormat="1" ht="10.5" customHeight="1" x14ac:dyDescent="0.25">
      <c r="A225" s="70"/>
      <c r="B225" s="4"/>
      <c r="C225" s="99"/>
      <c r="I225" s="2"/>
      <c r="J225" s="2"/>
      <c r="K225" s="4"/>
      <c r="L225" s="2"/>
      <c r="M225" s="2"/>
      <c r="N225" s="2"/>
      <c r="O225" s="2"/>
      <c r="P225" s="4"/>
      <c r="Q225" s="2"/>
      <c r="R225" s="2"/>
      <c r="S225" s="12"/>
      <c r="T225" s="2"/>
      <c r="U225" s="2"/>
      <c r="V225" s="2"/>
      <c r="W225" s="2"/>
      <c r="X225" s="2"/>
      <c r="Y225" s="13"/>
      <c r="Z225" s="52"/>
      <c r="AA225" s="52"/>
      <c r="AB225" s="52"/>
      <c r="AC225" s="52"/>
    </row>
    <row r="226" spans="1:29" s="53" customFormat="1" ht="10.5" customHeight="1" x14ac:dyDescent="0.25">
      <c r="A226" s="70"/>
      <c r="B226" s="4"/>
      <c r="C226" s="99"/>
      <c r="I226" s="2"/>
      <c r="J226" s="2"/>
      <c r="K226" s="4"/>
      <c r="L226" s="2"/>
      <c r="M226" s="2"/>
      <c r="N226" s="2"/>
      <c r="O226" s="2"/>
      <c r="P226" s="4"/>
      <c r="Q226" s="2"/>
      <c r="R226" s="2"/>
      <c r="S226" s="12"/>
      <c r="T226" s="2"/>
      <c r="U226" s="2"/>
      <c r="V226" s="2"/>
      <c r="W226" s="2"/>
      <c r="X226" s="2"/>
      <c r="Y226" s="13"/>
      <c r="Z226" s="52"/>
      <c r="AA226" s="52"/>
      <c r="AB226" s="52"/>
      <c r="AC226" s="52"/>
    </row>
    <row r="227" spans="1:29" s="53" customFormat="1" ht="10.5" customHeight="1" x14ac:dyDescent="0.25">
      <c r="A227" s="70"/>
      <c r="B227" s="4"/>
      <c r="C227" s="99"/>
      <c r="I227" s="2"/>
      <c r="J227" s="2"/>
      <c r="K227" s="4"/>
      <c r="L227" s="2"/>
      <c r="M227" s="2"/>
      <c r="N227" s="2"/>
      <c r="O227" s="2"/>
      <c r="P227" s="4"/>
      <c r="Q227" s="2"/>
      <c r="R227" s="2"/>
      <c r="S227" s="12"/>
      <c r="T227" s="2"/>
      <c r="U227" s="2"/>
      <c r="V227" s="2"/>
      <c r="W227" s="2"/>
      <c r="X227" s="2"/>
      <c r="Y227" s="13"/>
      <c r="Z227" s="52"/>
      <c r="AA227" s="52"/>
      <c r="AB227" s="52"/>
      <c r="AC227" s="52"/>
    </row>
    <row r="228" spans="1:29" s="53" customFormat="1" ht="10.5" customHeight="1" x14ac:dyDescent="0.25">
      <c r="A228" s="70"/>
      <c r="B228" s="4"/>
      <c r="C228" s="99"/>
      <c r="I228" s="2"/>
      <c r="J228" s="2"/>
      <c r="K228" s="4"/>
      <c r="L228" s="2"/>
      <c r="M228" s="2"/>
      <c r="N228" s="2"/>
      <c r="O228" s="2"/>
      <c r="P228" s="4"/>
      <c r="Q228" s="2"/>
      <c r="R228" s="2"/>
      <c r="S228" s="12"/>
      <c r="T228" s="2"/>
      <c r="U228" s="2"/>
      <c r="V228" s="2"/>
      <c r="W228" s="2"/>
      <c r="X228" s="2"/>
      <c r="Y228" s="13"/>
      <c r="Z228" s="52"/>
      <c r="AA228" s="52"/>
      <c r="AB228" s="52"/>
      <c r="AC228" s="52"/>
    </row>
    <row r="229" spans="1:29" s="53" customFormat="1" ht="10.5" customHeight="1" x14ac:dyDescent="0.25">
      <c r="A229" s="70"/>
      <c r="B229" s="4"/>
      <c r="C229" s="99"/>
      <c r="I229" s="2"/>
      <c r="J229" s="2"/>
      <c r="K229" s="4"/>
      <c r="L229" s="2"/>
      <c r="M229" s="2"/>
      <c r="N229" s="2"/>
      <c r="O229" s="2"/>
      <c r="P229" s="4"/>
      <c r="Q229" s="2"/>
      <c r="R229" s="2"/>
      <c r="S229" s="12"/>
      <c r="T229" s="2"/>
      <c r="U229" s="2"/>
      <c r="V229" s="2"/>
      <c r="W229" s="2"/>
      <c r="X229" s="2"/>
      <c r="Y229" s="13"/>
      <c r="Z229" s="52"/>
      <c r="AA229" s="52"/>
      <c r="AB229" s="52"/>
      <c r="AC229" s="52"/>
    </row>
    <row r="230" spans="1:29" s="53" customFormat="1" ht="10.5" customHeight="1" x14ac:dyDescent="0.25">
      <c r="A230" s="70"/>
      <c r="B230" s="4"/>
      <c r="C230" s="99"/>
      <c r="I230" s="2"/>
      <c r="J230" s="2"/>
      <c r="K230" s="4"/>
      <c r="L230" s="2"/>
      <c r="M230" s="2"/>
      <c r="N230" s="2"/>
      <c r="O230" s="2"/>
      <c r="P230" s="4"/>
      <c r="Q230" s="2"/>
      <c r="R230" s="2"/>
      <c r="S230" s="12"/>
      <c r="T230" s="2"/>
      <c r="U230" s="2"/>
      <c r="V230" s="2"/>
      <c r="W230" s="2"/>
      <c r="X230" s="2"/>
      <c r="Y230" s="13"/>
      <c r="Z230" s="52"/>
      <c r="AA230" s="52"/>
      <c r="AB230" s="52"/>
      <c r="AC230" s="52"/>
    </row>
    <row r="231" spans="1:29" s="53" customFormat="1" ht="10.5" customHeight="1" x14ac:dyDescent="0.25">
      <c r="A231" s="70"/>
      <c r="B231" s="4"/>
      <c r="C231" s="99"/>
      <c r="I231" s="2"/>
      <c r="J231" s="2"/>
      <c r="K231" s="4"/>
      <c r="L231" s="2"/>
      <c r="M231" s="2"/>
      <c r="N231" s="2"/>
      <c r="O231" s="2"/>
      <c r="P231" s="4"/>
      <c r="Q231" s="2"/>
      <c r="R231" s="2"/>
      <c r="S231" s="12"/>
      <c r="T231" s="2"/>
      <c r="U231" s="2"/>
      <c r="V231" s="2"/>
      <c r="W231" s="2"/>
      <c r="X231" s="2"/>
      <c r="Y231" s="13"/>
      <c r="Z231" s="52"/>
      <c r="AA231" s="52"/>
      <c r="AB231" s="52"/>
      <c r="AC231" s="52"/>
    </row>
    <row r="232" spans="1:29" s="53" customFormat="1" ht="10.5" customHeight="1" x14ac:dyDescent="0.25">
      <c r="A232" s="70"/>
      <c r="B232" s="4"/>
      <c r="C232" s="99"/>
      <c r="I232" s="2"/>
      <c r="J232" s="2"/>
      <c r="K232" s="4"/>
      <c r="L232" s="2"/>
      <c r="M232" s="2"/>
      <c r="N232" s="2"/>
      <c r="O232" s="2"/>
      <c r="P232" s="4"/>
      <c r="Q232" s="2"/>
      <c r="R232" s="2"/>
      <c r="S232" s="12"/>
      <c r="T232" s="2"/>
      <c r="U232" s="2"/>
      <c r="V232" s="2"/>
      <c r="W232" s="2"/>
      <c r="X232" s="2"/>
      <c r="Y232" s="13"/>
      <c r="Z232" s="52"/>
      <c r="AA232" s="52"/>
      <c r="AB232" s="52"/>
      <c r="AC232" s="52"/>
    </row>
    <row r="233" spans="1:29" s="53" customFormat="1" ht="10.5" customHeight="1" x14ac:dyDescent="0.25">
      <c r="A233" s="70"/>
      <c r="B233" s="4"/>
      <c r="C233" s="99"/>
      <c r="I233" s="2"/>
      <c r="J233" s="2"/>
      <c r="K233" s="4"/>
      <c r="L233" s="2"/>
      <c r="M233" s="2"/>
      <c r="N233" s="2"/>
      <c r="O233" s="2"/>
      <c r="P233" s="4"/>
      <c r="Q233" s="2"/>
      <c r="R233" s="2"/>
      <c r="S233" s="12"/>
      <c r="T233" s="2"/>
      <c r="U233" s="2"/>
      <c r="V233" s="2"/>
      <c r="W233" s="2"/>
      <c r="X233" s="2"/>
      <c r="Y233" s="13"/>
      <c r="Z233" s="52"/>
      <c r="AA233" s="52"/>
      <c r="AB233" s="52"/>
      <c r="AC233" s="52"/>
    </row>
    <row r="234" spans="1:29" s="53" customFormat="1" ht="10.5" customHeight="1" x14ac:dyDescent="0.25">
      <c r="A234" s="70"/>
      <c r="B234" s="4"/>
      <c r="C234" s="99"/>
      <c r="I234" s="2"/>
      <c r="J234" s="2"/>
      <c r="K234" s="4"/>
      <c r="L234" s="2"/>
      <c r="M234" s="2"/>
      <c r="N234" s="2"/>
      <c r="O234" s="2"/>
      <c r="P234" s="4"/>
      <c r="Q234" s="2"/>
      <c r="R234" s="2"/>
      <c r="S234" s="12"/>
      <c r="T234" s="2"/>
      <c r="U234" s="2"/>
      <c r="V234" s="2"/>
      <c r="W234" s="2"/>
      <c r="X234" s="2"/>
      <c r="Y234" s="13"/>
      <c r="Z234" s="52"/>
      <c r="AA234" s="52"/>
      <c r="AB234" s="52"/>
      <c r="AC234" s="52"/>
    </row>
    <row r="235" spans="1:29" s="53" customFormat="1" ht="10.5" customHeight="1" x14ac:dyDescent="0.25">
      <c r="A235" s="70"/>
      <c r="B235" s="4"/>
      <c r="C235" s="99"/>
      <c r="I235" s="2"/>
      <c r="J235" s="2"/>
      <c r="K235" s="4"/>
      <c r="L235" s="2"/>
      <c r="M235" s="2"/>
      <c r="N235" s="2"/>
      <c r="O235" s="2"/>
      <c r="P235" s="4"/>
      <c r="Q235" s="2"/>
      <c r="R235" s="2"/>
      <c r="S235" s="12"/>
      <c r="T235" s="2"/>
      <c r="U235" s="2"/>
      <c r="V235" s="2"/>
      <c r="W235" s="2"/>
      <c r="X235" s="2"/>
      <c r="Y235" s="13"/>
      <c r="Z235" s="52"/>
      <c r="AA235" s="52"/>
      <c r="AB235" s="52"/>
      <c r="AC235" s="52"/>
    </row>
    <row r="236" spans="1:29" s="53" customFormat="1" ht="10.5" customHeight="1" x14ac:dyDescent="0.25">
      <c r="A236" s="70"/>
      <c r="B236" s="4"/>
      <c r="C236" s="99"/>
      <c r="I236" s="2"/>
      <c r="J236" s="2"/>
      <c r="K236" s="4"/>
      <c r="L236" s="2"/>
      <c r="M236" s="2"/>
      <c r="N236" s="2"/>
      <c r="O236" s="2"/>
      <c r="P236" s="4"/>
      <c r="Q236" s="2"/>
      <c r="R236" s="2"/>
      <c r="S236" s="12"/>
      <c r="T236" s="2"/>
      <c r="U236" s="2"/>
      <c r="V236" s="2"/>
      <c r="W236" s="2"/>
      <c r="X236" s="2"/>
      <c r="Y236" s="13"/>
      <c r="Z236" s="52"/>
      <c r="AA236" s="52"/>
      <c r="AB236" s="52"/>
      <c r="AC236" s="52"/>
    </row>
    <row r="237" spans="1:29" s="53" customFormat="1" ht="10.5" customHeight="1" x14ac:dyDescent="0.25">
      <c r="A237" s="70"/>
      <c r="B237" s="4"/>
      <c r="C237" s="99"/>
      <c r="I237" s="2"/>
      <c r="J237" s="2"/>
      <c r="K237" s="4"/>
      <c r="L237" s="2"/>
      <c r="M237" s="2"/>
      <c r="N237" s="2"/>
      <c r="O237" s="2"/>
      <c r="P237" s="4"/>
      <c r="Q237" s="2"/>
      <c r="R237" s="2"/>
      <c r="S237" s="12"/>
      <c r="T237" s="2"/>
      <c r="U237" s="2"/>
      <c r="V237" s="2"/>
      <c r="W237" s="2"/>
      <c r="X237" s="2"/>
      <c r="Y237" s="13"/>
      <c r="Z237" s="52"/>
      <c r="AA237" s="52"/>
      <c r="AB237" s="52"/>
      <c r="AC237" s="52"/>
    </row>
    <row r="238" spans="1:29" s="53" customFormat="1" ht="10.5" customHeight="1" x14ac:dyDescent="0.25">
      <c r="A238" s="70"/>
      <c r="B238" s="4"/>
      <c r="C238" s="99"/>
      <c r="I238" s="2"/>
      <c r="J238" s="2"/>
      <c r="K238" s="4"/>
      <c r="L238" s="2"/>
      <c r="M238" s="2"/>
      <c r="N238" s="2"/>
      <c r="O238" s="2"/>
      <c r="P238" s="4"/>
      <c r="Q238" s="2"/>
      <c r="R238" s="2"/>
      <c r="S238" s="12"/>
      <c r="T238" s="2"/>
      <c r="U238" s="2"/>
      <c r="V238" s="2"/>
      <c r="W238" s="2"/>
      <c r="X238" s="2"/>
      <c r="Y238" s="13"/>
      <c r="Z238" s="52"/>
      <c r="AA238" s="52"/>
      <c r="AB238" s="52"/>
      <c r="AC238" s="52"/>
    </row>
    <row r="239" spans="1:29" s="53" customFormat="1" ht="10.5" customHeight="1" x14ac:dyDescent="0.25">
      <c r="A239" s="70"/>
      <c r="B239" s="4"/>
      <c r="C239" s="99"/>
      <c r="I239" s="2"/>
      <c r="J239" s="2"/>
      <c r="K239" s="4"/>
      <c r="L239" s="2"/>
      <c r="M239" s="2"/>
      <c r="N239" s="2"/>
      <c r="O239" s="2"/>
      <c r="P239" s="4"/>
      <c r="Q239" s="2"/>
      <c r="R239" s="2"/>
      <c r="S239" s="12"/>
      <c r="T239" s="2"/>
      <c r="U239" s="2"/>
      <c r="V239" s="2"/>
      <c r="W239" s="2"/>
      <c r="X239" s="2"/>
      <c r="Y239" s="13"/>
      <c r="Z239" s="52"/>
      <c r="AA239" s="52"/>
      <c r="AB239" s="52"/>
      <c r="AC239" s="52"/>
    </row>
    <row r="240" spans="1:29" s="53" customFormat="1" ht="10.5" customHeight="1" x14ac:dyDescent="0.25">
      <c r="A240" s="70"/>
      <c r="B240" s="4"/>
      <c r="C240" s="99"/>
      <c r="I240" s="2"/>
      <c r="J240" s="2"/>
      <c r="K240" s="4"/>
      <c r="L240" s="2"/>
      <c r="M240" s="2"/>
      <c r="N240" s="2"/>
      <c r="O240" s="2"/>
      <c r="P240" s="4"/>
      <c r="Q240" s="2"/>
      <c r="R240" s="2"/>
      <c r="S240" s="12"/>
      <c r="T240" s="2"/>
      <c r="U240" s="2"/>
      <c r="V240" s="2"/>
      <c r="W240" s="2"/>
      <c r="X240" s="2"/>
      <c r="Y240" s="13"/>
      <c r="Z240" s="52"/>
      <c r="AA240" s="52"/>
      <c r="AB240" s="52"/>
      <c r="AC240" s="52"/>
    </row>
    <row r="241" spans="1:29" s="53" customFormat="1" ht="10.5" customHeight="1" x14ac:dyDescent="0.25">
      <c r="A241" s="70"/>
      <c r="B241" s="4"/>
      <c r="C241" s="99"/>
      <c r="I241" s="2"/>
      <c r="J241" s="2"/>
      <c r="K241" s="4"/>
      <c r="L241" s="2"/>
      <c r="M241" s="2"/>
      <c r="N241" s="2"/>
      <c r="O241" s="2"/>
      <c r="P241" s="4"/>
      <c r="Q241" s="2"/>
      <c r="R241" s="2"/>
      <c r="S241" s="12"/>
      <c r="T241" s="2"/>
      <c r="U241" s="2"/>
      <c r="V241" s="2"/>
      <c r="W241" s="2"/>
      <c r="X241" s="2"/>
      <c r="Y241" s="13"/>
      <c r="Z241" s="52"/>
      <c r="AA241" s="52"/>
      <c r="AB241" s="52"/>
      <c r="AC241" s="52"/>
    </row>
    <row r="242" spans="1:29" s="53" customFormat="1" ht="10.5" customHeight="1" x14ac:dyDescent="0.25">
      <c r="A242" s="70"/>
      <c r="B242" s="4"/>
      <c r="C242" s="99"/>
      <c r="I242" s="2"/>
      <c r="J242" s="2"/>
      <c r="K242" s="4"/>
      <c r="L242" s="2"/>
      <c r="M242" s="2"/>
      <c r="N242" s="2"/>
      <c r="O242" s="2"/>
      <c r="P242" s="4"/>
      <c r="Q242" s="2"/>
      <c r="R242" s="2"/>
      <c r="S242" s="12"/>
      <c r="T242" s="2"/>
      <c r="U242" s="2"/>
      <c r="V242" s="2"/>
      <c r="W242" s="2"/>
      <c r="X242" s="2"/>
      <c r="Y242" s="13"/>
      <c r="Z242" s="52"/>
      <c r="AA242" s="52"/>
      <c r="AB242" s="52"/>
      <c r="AC242" s="52"/>
    </row>
    <row r="243" spans="1:29" s="53" customFormat="1" ht="10.5" customHeight="1" x14ac:dyDescent="0.25">
      <c r="A243" s="70"/>
      <c r="B243" s="4"/>
      <c r="C243" s="99"/>
      <c r="I243" s="2"/>
      <c r="J243" s="2"/>
      <c r="K243" s="4"/>
      <c r="L243" s="2"/>
      <c r="M243" s="2"/>
      <c r="N243" s="2"/>
      <c r="O243" s="2"/>
      <c r="P243" s="4"/>
      <c r="Q243" s="2"/>
      <c r="R243" s="2"/>
      <c r="S243" s="12"/>
      <c r="T243" s="2"/>
      <c r="U243" s="2"/>
      <c r="V243" s="2"/>
      <c r="W243" s="2"/>
      <c r="X243" s="2"/>
      <c r="Y243" s="13"/>
      <c r="Z243" s="52"/>
      <c r="AA243" s="52"/>
      <c r="AB243" s="52"/>
      <c r="AC243" s="52"/>
    </row>
    <row r="244" spans="1:29" s="53" customFormat="1" ht="10.5" customHeight="1" x14ac:dyDescent="0.25">
      <c r="A244" s="70"/>
      <c r="B244" s="4"/>
      <c r="C244" s="99"/>
      <c r="I244" s="2"/>
      <c r="J244" s="2"/>
      <c r="K244" s="4"/>
      <c r="L244" s="2"/>
      <c r="M244" s="2"/>
      <c r="N244" s="2"/>
      <c r="O244" s="2"/>
      <c r="P244" s="4"/>
      <c r="Q244" s="2"/>
      <c r="R244" s="2"/>
      <c r="S244" s="12"/>
      <c r="T244" s="2"/>
      <c r="U244" s="2"/>
      <c r="V244" s="2"/>
      <c r="W244" s="2"/>
      <c r="X244" s="2"/>
      <c r="Y244" s="13"/>
      <c r="Z244" s="52"/>
      <c r="AA244" s="52"/>
      <c r="AB244" s="52"/>
      <c r="AC244" s="52"/>
    </row>
    <row r="245" spans="1:29" s="53" customFormat="1" ht="10.5" customHeight="1" x14ac:dyDescent="0.25">
      <c r="A245" s="70"/>
      <c r="B245" s="4"/>
      <c r="C245" s="99"/>
      <c r="I245" s="2"/>
      <c r="J245" s="2"/>
      <c r="K245" s="4"/>
      <c r="L245" s="2"/>
      <c r="M245" s="2"/>
      <c r="N245" s="2"/>
      <c r="O245" s="2"/>
      <c r="P245" s="4"/>
      <c r="Q245" s="2"/>
      <c r="R245" s="2"/>
      <c r="S245" s="12"/>
      <c r="T245" s="2"/>
      <c r="U245" s="2"/>
      <c r="V245" s="2"/>
      <c r="W245" s="2"/>
      <c r="X245" s="2"/>
      <c r="Y245" s="13"/>
      <c r="Z245" s="52"/>
      <c r="AA245" s="52"/>
      <c r="AB245" s="52"/>
      <c r="AC245" s="52"/>
    </row>
    <row r="246" spans="1:29" s="53" customFormat="1" ht="10.5" customHeight="1" x14ac:dyDescent="0.25">
      <c r="A246" s="70"/>
      <c r="B246" s="4"/>
      <c r="C246" s="99"/>
      <c r="I246" s="2"/>
      <c r="J246" s="2"/>
      <c r="K246" s="4"/>
      <c r="L246" s="2"/>
      <c r="M246" s="2"/>
      <c r="N246" s="2"/>
      <c r="O246" s="2"/>
      <c r="P246" s="4"/>
      <c r="Q246" s="2"/>
      <c r="R246" s="2"/>
      <c r="S246" s="12"/>
      <c r="T246" s="2"/>
      <c r="U246" s="2"/>
      <c r="V246" s="2"/>
      <c r="W246" s="2"/>
      <c r="X246" s="2"/>
      <c r="Y246" s="13"/>
      <c r="Z246" s="52"/>
      <c r="AA246" s="52"/>
      <c r="AB246" s="52"/>
      <c r="AC246" s="52"/>
    </row>
    <row r="247" spans="1:29" s="53" customFormat="1" ht="10.5" customHeight="1" x14ac:dyDescent="0.25">
      <c r="A247" s="70"/>
      <c r="B247" s="4"/>
      <c r="C247" s="99"/>
      <c r="I247" s="2"/>
      <c r="J247" s="2"/>
      <c r="K247" s="4"/>
      <c r="L247" s="2"/>
      <c r="M247" s="2"/>
      <c r="N247" s="2"/>
      <c r="O247" s="2"/>
      <c r="P247" s="4"/>
      <c r="Q247" s="2"/>
      <c r="R247" s="2"/>
      <c r="S247" s="12"/>
      <c r="T247" s="2"/>
      <c r="U247" s="2"/>
      <c r="V247" s="2"/>
      <c r="W247" s="2"/>
      <c r="X247" s="2"/>
      <c r="Y247" s="13"/>
      <c r="Z247" s="52"/>
      <c r="AA247" s="52"/>
      <c r="AB247" s="52"/>
      <c r="AC247" s="52"/>
    </row>
    <row r="248" spans="1:29" s="53" customFormat="1" ht="10.5" customHeight="1" x14ac:dyDescent="0.25">
      <c r="A248" s="70"/>
      <c r="B248" s="4"/>
      <c r="C248" s="99"/>
      <c r="I248" s="2"/>
      <c r="J248" s="2"/>
      <c r="K248" s="4"/>
      <c r="L248" s="2"/>
      <c r="M248" s="2"/>
      <c r="N248" s="2"/>
      <c r="O248" s="2"/>
      <c r="P248" s="4"/>
      <c r="Q248" s="2"/>
      <c r="R248" s="2"/>
      <c r="S248" s="12"/>
      <c r="T248" s="2"/>
      <c r="U248" s="2"/>
      <c r="V248" s="2"/>
      <c r="W248" s="2"/>
      <c r="X248" s="2"/>
      <c r="Y248" s="13"/>
      <c r="Z248" s="52"/>
      <c r="AA248" s="52"/>
      <c r="AB248" s="52"/>
      <c r="AC248" s="52"/>
    </row>
    <row r="249" spans="1:29" s="53" customFormat="1" ht="10.5" customHeight="1" x14ac:dyDescent="0.25">
      <c r="A249" s="70"/>
      <c r="B249" s="4"/>
      <c r="C249" s="99"/>
      <c r="I249" s="2"/>
      <c r="J249" s="2"/>
      <c r="K249" s="4"/>
      <c r="L249" s="2"/>
      <c r="M249" s="2"/>
      <c r="N249" s="2"/>
      <c r="O249" s="2"/>
      <c r="P249" s="4"/>
      <c r="Q249" s="2"/>
      <c r="R249" s="2"/>
      <c r="S249" s="12"/>
      <c r="T249" s="2"/>
      <c r="U249" s="2"/>
      <c r="V249" s="2"/>
      <c r="W249" s="2"/>
      <c r="X249" s="2"/>
      <c r="Y249" s="13"/>
      <c r="Z249" s="52"/>
      <c r="AA249" s="52"/>
      <c r="AB249" s="52"/>
      <c r="AC249" s="52"/>
    </row>
    <row r="250" spans="1:29" s="53" customFormat="1" ht="10.5" customHeight="1" x14ac:dyDescent="0.25">
      <c r="A250" s="70"/>
      <c r="B250" s="4"/>
      <c r="C250" s="99"/>
      <c r="I250" s="2"/>
      <c r="J250" s="2"/>
      <c r="K250" s="4"/>
      <c r="L250" s="2"/>
      <c r="M250" s="2"/>
      <c r="N250" s="2"/>
      <c r="O250" s="2"/>
      <c r="P250" s="4"/>
      <c r="Q250" s="2"/>
      <c r="R250" s="2"/>
      <c r="S250" s="12"/>
      <c r="T250" s="2"/>
      <c r="U250" s="2"/>
      <c r="V250" s="2"/>
      <c r="W250" s="2"/>
      <c r="X250" s="2"/>
      <c r="Y250" s="13"/>
      <c r="Z250" s="52"/>
      <c r="AA250" s="52"/>
      <c r="AB250" s="52"/>
      <c r="AC250" s="52"/>
    </row>
    <row r="251" spans="1:29" s="53" customFormat="1" ht="10.5" customHeight="1" x14ac:dyDescent="0.25">
      <c r="A251" s="70"/>
      <c r="B251" s="4"/>
      <c r="C251" s="99"/>
      <c r="I251" s="2"/>
      <c r="J251" s="2"/>
      <c r="K251" s="4"/>
      <c r="L251" s="2"/>
      <c r="M251" s="2"/>
      <c r="N251" s="2"/>
      <c r="O251" s="2"/>
      <c r="P251" s="4"/>
      <c r="Q251" s="2"/>
      <c r="R251" s="2"/>
      <c r="S251" s="12"/>
      <c r="T251" s="2"/>
      <c r="U251" s="2"/>
      <c r="V251" s="2"/>
      <c r="W251" s="2"/>
      <c r="X251" s="2"/>
      <c r="Y251" s="13"/>
      <c r="Z251" s="52"/>
      <c r="AA251" s="52"/>
      <c r="AB251" s="52"/>
      <c r="AC251" s="52"/>
    </row>
    <row r="252" spans="1:29" s="53" customFormat="1" ht="10.5" customHeight="1" x14ac:dyDescent="0.25">
      <c r="A252" s="70"/>
      <c r="B252" s="4"/>
      <c r="C252" s="99"/>
      <c r="I252" s="2"/>
      <c r="J252" s="2"/>
      <c r="K252" s="4"/>
      <c r="L252" s="2"/>
      <c r="M252" s="2"/>
      <c r="N252" s="2"/>
      <c r="O252" s="2"/>
      <c r="P252" s="4"/>
      <c r="Q252" s="2"/>
      <c r="R252" s="2"/>
      <c r="S252" s="12"/>
      <c r="T252" s="2"/>
      <c r="U252" s="2"/>
      <c r="V252" s="2"/>
      <c r="W252" s="2"/>
      <c r="X252" s="2"/>
      <c r="Y252" s="13"/>
      <c r="Z252" s="52"/>
      <c r="AA252" s="52"/>
      <c r="AB252" s="52"/>
      <c r="AC252" s="52"/>
    </row>
    <row r="253" spans="1:29" s="53" customFormat="1" ht="10.5" customHeight="1" x14ac:dyDescent="0.25">
      <c r="A253" s="70"/>
      <c r="B253" s="4"/>
      <c r="C253" s="99"/>
      <c r="I253" s="2"/>
      <c r="J253" s="2"/>
      <c r="K253" s="4"/>
      <c r="L253" s="2"/>
      <c r="M253" s="2"/>
      <c r="N253" s="2"/>
      <c r="O253" s="2"/>
      <c r="P253" s="4"/>
      <c r="Q253" s="2"/>
      <c r="R253" s="2"/>
      <c r="S253" s="12"/>
      <c r="T253" s="2"/>
      <c r="U253" s="2"/>
      <c r="V253" s="2"/>
      <c r="W253" s="2"/>
      <c r="X253" s="2"/>
      <c r="Y253" s="13"/>
      <c r="Z253" s="52"/>
      <c r="AA253" s="52"/>
      <c r="AB253" s="52"/>
      <c r="AC253" s="52"/>
    </row>
    <row r="254" spans="1:29" s="53" customFormat="1" ht="10.5" customHeight="1" x14ac:dyDescent="0.25">
      <c r="A254" s="70"/>
      <c r="B254" s="4"/>
      <c r="C254" s="99"/>
      <c r="I254" s="2"/>
      <c r="J254" s="2"/>
      <c r="K254" s="4"/>
      <c r="L254" s="2"/>
      <c r="M254" s="2"/>
      <c r="N254" s="2"/>
      <c r="O254" s="2"/>
      <c r="P254" s="4"/>
      <c r="Q254" s="2"/>
      <c r="R254" s="2"/>
      <c r="S254" s="12"/>
      <c r="T254" s="2"/>
      <c r="U254" s="2"/>
      <c r="V254" s="2"/>
      <c r="W254" s="2"/>
      <c r="X254" s="2"/>
      <c r="Y254" s="13"/>
      <c r="Z254" s="52"/>
      <c r="AA254" s="52"/>
      <c r="AB254" s="52"/>
      <c r="AC254" s="52"/>
    </row>
    <row r="255" spans="1:29" s="53" customFormat="1" ht="10.5" customHeight="1" x14ac:dyDescent="0.25">
      <c r="A255" s="70"/>
      <c r="B255" s="4"/>
      <c r="C255" s="99"/>
      <c r="I255" s="2"/>
      <c r="J255" s="2"/>
      <c r="K255" s="4"/>
      <c r="L255" s="2"/>
      <c r="M255" s="2"/>
      <c r="N255" s="2"/>
      <c r="O255" s="2"/>
      <c r="P255" s="4"/>
      <c r="Q255" s="2"/>
      <c r="R255" s="2"/>
      <c r="S255" s="12"/>
      <c r="T255" s="2"/>
      <c r="U255" s="2"/>
      <c r="V255" s="2"/>
      <c r="W255" s="2"/>
      <c r="X255" s="2"/>
      <c r="Y255" s="13"/>
      <c r="Z255" s="52"/>
      <c r="AA255" s="52"/>
      <c r="AB255" s="52"/>
      <c r="AC255" s="52"/>
    </row>
    <row r="256" spans="1:29" s="53" customFormat="1" ht="10.5" customHeight="1" x14ac:dyDescent="0.25">
      <c r="A256" s="70"/>
      <c r="B256" s="4"/>
      <c r="C256" s="99"/>
      <c r="I256" s="2"/>
      <c r="J256" s="2"/>
      <c r="K256" s="4"/>
      <c r="L256" s="2"/>
      <c r="M256" s="2"/>
      <c r="N256" s="2"/>
      <c r="O256" s="2"/>
      <c r="P256" s="4"/>
      <c r="Q256" s="2"/>
      <c r="R256" s="2"/>
      <c r="S256" s="12"/>
      <c r="T256" s="2"/>
      <c r="U256" s="2"/>
      <c r="V256" s="2"/>
      <c r="W256" s="2"/>
      <c r="X256" s="2"/>
      <c r="Y256" s="13"/>
      <c r="Z256" s="52"/>
      <c r="AA256" s="52"/>
      <c r="AB256" s="52"/>
      <c r="AC256" s="52"/>
    </row>
    <row r="257" spans="1:29" s="53" customFormat="1" ht="10.5" customHeight="1" x14ac:dyDescent="0.25">
      <c r="A257" s="70"/>
      <c r="B257" s="4"/>
      <c r="C257" s="99"/>
      <c r="I257" s="2"/>
      <c r="J257" s="2"/>
      <c r="K257" s="4"/>
      <c r="L257" s="2"/>
      <c r="M257" s="2"/>
      <c r="N257" s="2"/>
      <c r="O257" s="2"/>
      <c r="P257" s="4"/>
      <c r="Q257" s="2"/>
      <c r="R257" s="2"/>
      <c r="S257" s="12"/>
      <c r="T257" s="2"/>
      <c r="U257" s="2"/>
      <c r="V257" s="2"/>
      <c r="W257" s="2"/>
      <c r="X257" s="2"/>
      <c r="Y257" s="13"/>
      <c r="Z257" s="52"/>
      <c r="AA257" s="52"/>
      <c r="AB257" s="52"/>
      <c r="AC257" s="52"/>
    </row>
    <row r="258" spans="1:29" s="53" customFormat="1" ht="10.5" customHeight="1" x14ac:dyDescent="0.25">
      <c r="A258" s="70"/>
      <c r="B258" s="4"/>
      <c r="C258" s="99"/>
      <c r="I258" s="2"/>
      <c r="J258" s="2"/>
      <c r="K258" s="4"/>
      <c r="L258" s="2"/>
      <c r="M258" s="2"/>
      <c r="N258" s="2"/>
      <c r="O258" s="2"/>
      <c r="P258" s="4"/>
      <c r="Q258" s="2"/>
      <c r="R258" s="2"/>
      <c r="S258" s="12"/>
      <c r="T258" s="2"/>
      <c r="U258" s="2"/>
      <c r="V258" s="2"/>
      <c r="W258" s="2"/>
      <c r="X258" s="2"/>
      <c r="Y258" s="13"/>
      <c r="Z258" s="52"/>
      <c r="AA258" s="52"/>
      <c r="AB258" s="52"/>
      <c r="AC258" s="52"/>
    </row>
    <row r="259" spans="1:29" s="53" customFormat="1" ht="10.5" customHeight="1" x14ac:dyDescent="0.25">
      <c r="A259" s="70"/>
      <c r="B259" s="4"/>
      <c r="C259" s="99"/>
      <c r="I259" s="2"/>
      <c r="J259" s="2"/>
      <c r="K259" s="4"/>
      <c r="L259" s="2"/>
      <c r="M259" s="2"/>
      <c r="N259" s="2"/>
      <c r="O259" s="2"/>
      <c r="P259" s="4"/>
      <c r="Q259" s="2"/>
      <c r="R259" s="2"/>
      <c r="S259" s="12"/>
      <c r="T259" s="2"/>
      <c r="U259" s="2"/>
      <c r="V259" s="2"/>
      <c r="W259" s="2"/>
      <c r="X259" s="2"/>
      <c r="Y259" s="13"/>
      <c r="Z259" s="52"/>
      <c r="AA259" s="52"/>
      <c r="AB259" s="52"/>
      <c r="AC259" s="52"/>
    </row>
    <row r="260" spans="1:29" s="53" customFormat="1" ht="10.5" customHeight="1" x14ac:dyDescent="0.25">
      <c r="A260" s="70"/>
      <c r="B260" s="4"/>
      <c r="C260" s="99"/>
      <c r="I260" s="2"/>
      <c r="J260" s="2"/>
      <c r="K260" s="4"/>
      <c r="L260" s="2"/>
      <c r="M260" s="2"/>
      <c r="N260" s="2"/>
      <c r="O260" s="2"/>
      <c r="P260" s="4"/>
      <c r="Q260" s="2"/>
      <c r="R260" s="2"/>
      <c r="S260" s="12"/>
      <c r="T260" s="2"/>
      <c r="U260" s="2"/>
      <c r="V260" s="2"/>
      <c r="W260" s="2"/>
      <c r="X260" s="2"/>
      <c r="Y260" s="13"/>
      <c r="Z260" s="52"/>
      <c r="AA260" s="52"/>
      <c r="AB260" s="52"/>
      <c r="AC260" s="52"/>
    </row>
    <row r="261" spans="1:29" s="53" customFormat="1" ht="10.5" customHeight="1" x14ac:dyDescent="0.25">
      <c r="A261" s="70"/>
      <c r="B261" s="4"/>
      <c r="C261" s="99"/>
      <c r="I261" s="2"/>
      <c r="J261" s="2"/>
      <c r="K261" s="4"/>
      <c r="L261" s="2"/>
      <c r="M261" s="2"/>
      <c r="N261" s="2"/>
      <c r="O261" s="2"/>
      <c r="P261" s="4"/>
      <c r="Q261" s="2"/>
      <c r="R261" s="2"/>
      <c r="S261" s="12"/>
      <c r="T261" s="2"/>
      <c r="U261" s="2"/>
      <c r="V261" s="2"/>
      <c r="W261" s="2"/>
      <c r="X261" s="2"/>
      <c r="Y261" s="13"/>
      <c r="Z261" s="52"/>
      <c r="AA261" s="52"/>
      <c r="AB261" s="52"/>
      <c r="AC261" s="52"/>
    </row>
    <row r="265" spans="1:29" ht="10.5" customHeight="1" x14ac:dyDescent="0.25">
      <c r="A265" s="15"/>
      <c r="B265" s="15"/>
      <c r="C265" s="15"/>
      <c r="I265" s="15"/>
      <c r="J265" s="15"/>
      <c r="L265" s="15"/>
      <c r="M265" s="15"/>
      <c r="N265" s="15"/>
      <c r="O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</row>
    <row r="266" spans="1:29" ht="10.5" customHeight="1" x14ac:dyDescent="0.25">
      <c r="A266" s="15"/>
      <c r="B266" s="15"/>
      <c r="C266" s="15"/>
      <c r="I266" s="15"/>
      <c r="J266" s="15"/>
      <c r="L266" s="15"/>
      <c r="M266" s="15"/>
      <c r="N266" s="15"/>
      <c r="O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</row>
    <row r="267" spans="1:29" ht="10.5" customHeight="1" x14ac:dyDescent="0.25">
      <c r="A267" s="15"/>
      <c r="B267" s="15"/>
      <c r="C267" s="15"/>
      <c r="I267" s="15"/>
      <c r="J267" s="15"/>
      <c r="L267" s="15"/>
      <c r="M267" s="15"/>
      <c r="N267" s="15"/>
      <c r="O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</row>
    <row r="268" spans="1:29" ht="10.5" customHeight="1" x14ac:dyDescent="0.25">
      <c r="A268" s="15"/>
      <c r="B268" s="15"/>
      <c r="C268" s="15"/>
      <c r="I268" s="15"/>
      <c r="J268" s="15"/>
      <c r="L268" s="15"/>
      <c r="M268" s="15"/>
      <c r="N268" s="15"/>
      <c r="O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</row>
    <row r="269" spans="1:29" ht="10.5" customHeight="1" x14ac:dyDescent="0.25">
      <c r="A269" s="15"/>
      <c r="B269" s="15"/>
      <c r="C269" s="15"/>
      <c r="I269" s="15"/>
      <c r="J269" s="15"/>
      <c r="L269" s="15"/>
      <c r="M269" s="15"/>
      <c r="N269" s="15"/>
      <c r="O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</row>
    <row r="270" spans="1:29" ht="10.5" customHeight="1" x14ac:dyDescent="0.25">
      <c r="A270" s="15"/>
      <c r="B270" s="15"/>
      <c r="C270" s="15"/>
      <c r="I270" s="15"/>
      <c r="J270" s="15"/>
      <c r="L270" s="15"/>
      <c r="M270" s="15"/>
      <c r="N270" s="15"/>
      <c r="O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</row>
    <row r="271" spans="1:29" ht="10.5" customHeight="1" x14ac:dyDescent="0.25">
      <c r="A271" s="15"/>
      <c r="B271" s="15"/>
      <c r="C271" s="15"/>
      <c r="I271" s="15"/>
      <c r="J271" s="15"/>
      <c r="L271" s="15"/>
      <c r="M271" s="15"/>
      <c r="N271" s="15"/>
      <c r="O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ht="10.5" customHeight="1" x14ac:dyDescent="0.25">
      <c r="A272" s="15"/>
      <c r="B272" s="15"/>
      <c r="C272" s="15"/>
      <c r="I272" s="15"/>
      <c r="J272" s="15"/>
      <c r="L272" s="15"/>
      <c r="M272" s="15"/>
      <c r="N272" s="15"/>
      <c r="O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</row>
    <row r="273" spans="1:29" ht="10.5" customHeight="1" x14ac:dyDescent="0.25">
      <c r="A273" s="15"/>
      <c r="B273" s="15"/>
      <c r="C273" s="15"/>
      <c r="I273" s="15"/>
      <c r="J273" s="15"/>
      <c r="L273" s="15"/>
      <c r="M273" s="15"/>
      <c r="N273" s="15"/>
      <c r="O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</row>
    <row r="274" spans="1:29" ht="10.5" customHeight="1" x14ac:dyDescent="0.25">
      <c r="A274" s="15"/>
      <c r="B274" s="15"/>
      <c r="C274" s="15"/>
      <c r="I274" s="15"/>
      <c r="J274" s="15"/>
      <c r="L274" s="15"/>
      <c r="M274" s="15"/>
      <c r="N274" s="15"/>
      <c r="O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0.5" customHeight="1" x14ac:dyDescent="0.25">
      <c r="A275" s="15"/>
      <c r="B275" s="15"/>
      <c r="C275" s="15"/>
      <c r="I275" s="15"/>
      <c r="J275" s="15"/>
      <c r="L275" s="15"/>
      <c r="M275" s="15"/>
      <c r="N275" s="15"/>
      <c r="O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</row>
  </sheetData>
  <sheetProtection algorithmName="SHA-512" hashValue="OaIDdPw/TD1Q1fSRuLCY5TAoZ9Hl10fG1/emYyqGynm3NfaGce/AHZBOxh+TMLZ/HNCdoT881v76yHt9Cl6L0g==" saltValue="36BCxo/PrdGLgTrsyQ3fnQ==" spinCount="100000" sheet="1" objects="1" scenarios="1" formatColumns="0" formatRows="0"/>
  <dataConsolidate/>
  <mergeCells count="13">
    <mergeCell ref="E105:G105"/>
    <mergeCell ref="A6:A11"/>
    <mergeCell ref="D21:F21"/>
    <mergeCell ref="D24:G24"/>
    <mergeCell ref="H24:H26"/>
    <mergeCell ref="D25:D26"/>
    <mergeCell ref="E25:E26"/>
    <mergeCell ref="F25:F26"/>
    <mergeCell ref="A33:A37"/>
    <mergeCell ref="D56:D57"/>
    <mergeCell ref="F56:F57"/>
    <mergeCell ref="D58:D59"/>
    <mergeCell ref="F58:F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 G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3 G100:G102">
      <formula1>900</formula1>
    </dataValidation>
    <dataValidation type="decimal" allowBlank="1" showErrorMessage="1" errorTitle="Ошибка" error="Допускается ввод только действительных чисел!" sqref="G65:G6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 E62:E63">
      <formula1>900</formula1>
    </dataValidation>
    <dataValidation type="decimal" allowBlank="1" showErrorMessage="1" errorTitle="Ошибка" error="Допускается ввод только действительных чисел!" sqref="G68:G72 G98:G99 G84:G89 G92 G95 G17 G77 G7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03 G33 F8 G37">
      <formula1>900</formula1>
    </dataValidation>
    <dataValidation type="decimal" allowBlank="1" showErrorMessage="1" errorTitle="Ошибка" error="Допускается ввод только неотрицательных чисел!" sqref="G29 G58 G60 G67 G2 G34:G36 G39:G56 G31 G8:G10 G4 G13 G78:G83 G15 G62:G63">
      <formula1>0</formula1>
      <formula2>9.99999999999999E+23</formula2>
    </dataValidation>
  </dataValidations>
  <hyperlinks>
    <hyperlink ref="G73" location="'Форма 4.3.1'!$G$73" tooltip="Кликните по гиперссылке, чтобы перейти по гиперссылке или отредактировать её" display="https://portal.eias.ru/Portal/DownloadPage.aspx?type=12&amp;guid=21fbff69-fcc6-42a3-9d92-7ef5ecec1e29"/>
  </hyperlinks>
  <printOptions horizontalCentered="1"/>
  <pageMargins left="0.78740157480314965" right="0.39370078740157483" top="0.78740157480314965" bottom="0.78740157480314965" header="0" footer="0.78740157480314965"/>
  <pageSetup paperSize="9" scale="61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270</vt:i4>
      </vt:variant>
    </vt:vector>
  </HeadingPairs>
  <TitlesOfParts>
    <vt:vector size="275" baseType="lpstr">
      <vt:lpstr>Тепловая энергия</vt:lpstr>
      <vt:lpstr>Т-6 (коллекторы)</vt:lpstr>
      <vt:lpstr>Т-15 (коллекторы)</vt:lpstr>
      <vt:lpstr>Теплоноситель</vt:lpstr>
      <vt:lpstr>Услуги по передаче ТЭ, ТН</vt:lpstr>
      <vt:lpstr>'Т-15 (коллекторы)'!checkCell_List01</vt:lpstr>
      <vt:lpstr>'Тепловая энергия'!checkCell_List01</vt:lpstr>
      <vt:lpstr>Теплоноситель!checkCell_List01</vt:lpstr>
      <vt:lpstr>'Услуги по передаче ТЭ, ТН'!checkCell_List01</vt:lpstr>
      <vt:lpstr>checkCell_List01</vt:lpstr>
      <vt:lpstr>'Т-15 (коллекторы)'!et_hor_List01_2</vt:lpstr>
      <vt:lpstr>'Тепловая энергия'!et_hor_List01_2</vt:lpstr>
      <vt:lpstr>Теплоноситель!et_hor_List01_2</vt:lpstr>
      <vt:lpstr>'Услуги по передаче ТЭ, ТН'!et_hor_List01_2</vt:lpstr>
      <vt:lpstr>et_hor_List01_2</vt:lpstr>
      <vt:lpstr>'Т-15 (коллекторы)'!et_hor_List01_3</vt:lpstr>
      <vt:lpstr>'Тепловая энергия'!et_hor_List01_3</vt:lpstr>
      <vt:lpstr>Теплоноситель!et_hor_List01_3</vt:lpstr>
      <vt:lpstr>'Услуги по передаче ТЭ, ТН'!et_hor_List01_3</vt:lpstr>
      <vt:lpstr>et_hor_List01_3</vt:lpstr>
      <vt:lpstr>'Т-15 (коллекторы)'!et_hor_List01_4</vt:lpstr>
      <vt:lpstr>'Тепловая энергия'!et_hor_List01_4</vt:lpstr>
      <vt:lpstr>Теплоноситель!et_hor_List01_4</vt:lpstr>
      <vt:lpstr>'Услуги по передаче ТЭ, ТН'!et_hor_List01_4</vt:lpstr>
      <vt:lpstr>et_hor_List01_4</vt:lpstr>
      <vt:lpstr>'Т-15 (коллекторы)'!et_hor_List01_5</vt:lpstr>
      <vt:lpstr>'Тепловая энергия'!et_hor_List01_5</vt:lpstr>
      <vt:lpstr>Теплоноситель!et_hor_List01_5</vt:lpstr>
      <vt:lpstr>'Услуги по передаче ТЭ, ТН'!et_hor_List01_5</vt:lpstr>
      <vt:lpstr>et_hor_List01_5</vt:lpstr>
      <vt:lpstr>'Т-15 (коллекторы)'!et_hor_List01_6</vt:lpstr>
      <vt:lpstr>'Тепловая энергия'!et_hor_List01_6</vt:lpstr>
      <vt:lpstr>Теплоноситель!et_hor_List01_6</vt:lpstr>
      <vt:lpstr>'Услуги по передаче ТЭ, ТН'!et_hor_List01_6</vt:lpstr>
      <vt:lpstr>et_hor_List01_6</vt:lpstr>
      <vt:lpstr>'Т-15 (коллекторы)'!et_hor_List01_7</vt:lpstr>
      <vt:lpstr>'Тепловая энергия'!et_hor_List01_7</vt:lpstr>
      <vt:lpstr>Теплоноситель!et_hor_List01_7</vt:lpstr>
      <vt:lpstr>'Услуги по передаче ТЭ, ТН'!et_hor_List01_7</vt:lpstr>
      <vt:lpstr>et_hor_List01_7</vt:lpstr>
      <vt:lpstr>'Т-15 (коллекторы)'!et_ver_List01_1</vt:lpstr>
      <vt:lpstr>'Тепловая энергия'!et_ver_List01_1</vt:lpstr>
      <vt:lpstr>Теплоноситель!et_ver_List01_1</vt:lpstr>
      <vt:lpstr>'Услуги по передаче ТЭ, ТН'!et_ver_List01_1</vt:lpstr>
      <vt:lpstr>et_ver_List01_1</vt:lpstr>
      <vt:lpstr>'Т-15 (коллекторы)'!List_01_prov</vt:lpstr>
      <vt:lpstr>'Тепловая энергия'!List_01_prov</vt:lpstr>
      <vt:lpstr>Теплоноситель!List_01_prov</vt:lpstr>
      <vt:lpstr>'Услуги по передаче ТЭ, ТН'!List_01_prov</vt:lpstr>
      <vt:lpstr>List_01_prov</vt:lpstr>
      <vt:lpstr>'Т-15 (коллекторы)'!List01_2_reserve</vt:lpstr>
      <vt:lpstr>'Тепловая энергия'!List01_2_reserve</vt:lpstr>
      <vt:lpstr>Теплоноситель!List01_2_reserve</vt:lpstr>
      <vt:lpstr>'Услуги по передаче ТЭ, ТН'!List01_2_reserve</vt:lpstr>
      <vt:lpstr>List01_2_reserve</vt:lpstr>
      <vt:lpstr>'Т-15 (коллекторы)'!List01_3_reserve</vt:lpstr>
      <vt:lpstr>'Тепловая энергия'!List01_3_reserve</vt:lpstr>
      <vt:lpstr>Теплоноситель!List01_3_reserve</vt:lpstr>
      <vt:lpstr>'Услуги по передаче ТЭ, ТН'!List01_3_reserve</vt:lpstr>
      <vt:lpstr>List01_3_reserve</vt:lpstr>
      <vt:lpstr>'Т-15 (коллекторы)'!List01_4_reserve</vt:lpstr>
      <vt:lpstr>'Тепловая энергия'!List01_4_reserve</vt:lpstr>
      <vt:lpstr>Теплоноситель!List01_4_reserve</vt:lpstr>
      <vt:lpstr>'Услуги по передаче ТЭ, ТН'!List01_4_reserve</vt:lpstr>
      <vt:lpstr>List01_4_reserve</vt:lpstr>
      <vt:lpstr>'Т-15 (коллекторы)'!List01_5_reserve</vt:lpstr>
      <vt:lpstr>'Тепловая энергия'!List01_5_reserve</vt:lpstr>
      <vt:lpstr>Теплоноситель!List01_5_reserve</vt:lpstr>
      <vt:lpstr>'Услуги по передаче ТЭ, ТН'!List01_5_reserve</vt:lpstr>
      <vt:lpstr>List01_5_reserve</vt:lpstr>
      <vt:lpstr>'Т-15 (коллекторы)'!List01_6_reserve</vt:lpstr>
      <vt:lpstr>'Тепловая энергия'!List01_6_reserve</vt:lpstr>
      <vt:lpstr>Теплоноситель!List01_6_reserve</vt:lpstr>
      <vt:lpstr>'Услуги по передаче ТЭ, ТН'!List01_6_reserve</vt:lpstr>
      <vt:lpstr>List01_6_reserve</vt:lpstr>
      <vt:lpstr>'Т-15 (коллекторы)'!List01_7_reserve</vt:lpstr>
      <vt:lpstr>'Тепловая энергия'!List01_7_reserve</vt:lpstr>
      <vt:lpstr>Теплоноситель!List01_7_reserve</vt:lpstr>
      <vt:lpstr>'Услуги по передаче ТЭ, ТН'!List01_7_reserve</vt:lpstr>
      <vt:lpstr>List01_7_reserve</vt:lpstr>
      <vt:lpstr>'Т-15 (коллекторы)'!List01_CheckC</vt:lpstr>
      <vt:lpstr>'Тепловая энергия'!List01_CheckC</vt:lpstr>
      <vt:lpstr>Теплоноситель!List01_CheckC</vt:lpstr>
      <vt:lpstr>'Услуги по передаче ТЭ, ТН'!List01_CheckC</vt:lpstr>
      <vt:lpstr>List01_CheckC</vt:lpstr>
      <vt:lpstr>'Т-15 (коллекторы)'!List01_costs_OPS</vt:lpstr>
      <vt:lpstr>'Тепловая энергия'!List01_costs_OPS</vt:lpstr>
      <vt:lpstr>Теплоноситель!List01_costs_OPS</vt:lpstr>
      <vt:lpstr>'Услуги по передаче ТЭ, ТН'!List01_costs_OPS</vt:lpstr>
      <vt:lpstr>List01_costs_OPS</vt:lpstr>
      <vt:lpstr>'Т-15 (коллекторы)'!List01_costs_OPS_22</vt:lpstr>
      <vt:lpstr>'Тепловая энергия'!List01_costs_OPS_22</vt:lpstr>
      <vt:lpstr>Теплоноситель!List01_costs_OPS_22</vt:lpstr>
      <vt:lpstr>'Услуги по передаче ТЭ, ТН'!List01_costs_OPS_22</vt:lpstr>
      <vt:lpstr>List01_costs_OPS_22</vt:lpstr>
      <vt:lpstr>'Т-15 (коллекторы)'!List01_costs_PH</vt:lpstr>
      <vt:lpstr>'Тепловая энергия'!List01_costs_PH</vt:lpstr>
      <vt:lpstr>Теплоноситель!List01_costs_PH</vt:lpstr>
      <vt:lpstr>'Услуги по передаче ТЭ, ТН'!List01_costs_PH</vt:lpstr>
      <vt:lpstr>List01_costs_PH</vt:lpstr>
      <vt:lpstr>'Т-15 (коллекторы)'!List01_costs_PH_22</vt:lpstr>
      <vt:lpstr>'Тепловая энергия'!List01_costs_PH_22</vt:lpstr>
      <vt:lpstr>Теплоноситель!List01_costs_PH_22</vt:lpstr>
      <vt:lpstr>'Услуги по передаче ТЭ, ТН'!List01_costs_PH_22</vt:lpstr>
      <vt:lpstr>List01_costs_PH_22</vt:lpstr>
      <vt:lpstr>'Т-15 (коллекторы)'!List01_flag_index_1</vt:lpstr>
      <vt:lpstr>'Тепловая энергия'!List01_flag_index_1</vt:lpstr>
      <vt:lpstr>Теплоноситель!List01_flag_index_1</vt:lpstr>
      <vt:lpstr>'Услуги по передаче ТЭ, ТН'!List01_flag_index_1</vt:lpstr>
      <vt:lpstr>List01_flag_index_1</vt:lpstr>
      <vt:lpstr>'Т-15 (коллекторы)'!List01_flag_index_2</vt:lpstr>
      <vt:lpstr>'Тепловая энергия'!List01_flag_index_2</vt:lpstr>
      <vt:lpstr>Теплоноситель!List01_flag_index_2</vt:lpstr>
      <vt:lpstr>'Услуги по передаче ТЭ, ТН'!List01_flag_index_2</vt:lpstr>
      <vt:lpstr>List01_flag_index_2</vt:lpstr>
      <vt:lpstr>'Т-15 (коллекторы)'!List01_GroundMaterials_1</vt:lpstr>
      <vt:lpstr>'Тепловая энергия'!List01_GroundMaterials_1</vt:lpstr>
      <vt:lpstr>Теплоноситель!List01_GroundMaterials_1</vt:lpstr>
      <vt:lpstr>'Услуги по передаче ТЭ, ТН'!List01_GroundMaterials_1</vt:lpstr>
      <vt:lpstr>List01_GroundMaterials_1</vt:lpstr>
      <vt:lpstr>'Т-15 (коллекторы)'!List01_Name</vt:lpstr>
      <vt:lpstr>'Тепловая энергия'!List01_Name</vt:lpstr>
      <vt:lpstr>Теплоноситель!List01_Name</vt:lpstr>
      <vt:lpstr>'Услуги по передаче ТЭ, ТН'!List01_Name</vt:lpstr>
      <vt:lpstr>List01_Name</vt:lpstr>
      <vt:lpstr>'Т-15 (коллекторы)'!List01_Num</vt:lpstr>
      <vt:lpstr>'Тепловая энергия'!List01_Num</vt:lpstr>
      <vt:lpstr>Теплоноситель!List01_Num</vt:lpstr>
      <vt:lpstr>'Услуги по передаче ТЭ, ТН'!List01_Num</vt:lpstr>
      <vt:lpstr>List01_Num</vt:lpstr>
      <vt:lpstr>'Т-15 (коллекторы)'!List01_NumberColumns</vt:lpstr>
      <vt:lpstr>'Тепловая энергия'!List01_NumberColumns</vt:lpstr>
      <vt:lpstr>Теплоноситель!List01_NumberColumns</vt:lpstr>
      <vt:lpstr>'Услуги по передаче ТЭ, ТН'!List01_NumberColumns</vt:lpstr>
      <vt:lpstr>List01_NumberColumns</vt:lpstr>
      <vt:lpstr>'Т-15 (коллекторы)'!List01_p1</vt:lpstr>
      <vt:lpstr>'Тепловая энергия'!List01_p1</vt:lpstr>
      <vt:lpstr>Теплоноситель!List01_p1</vt:lpstr>
      <vt:lpstr>'Услуги по передаче ТЭ, ТН'!List01_p1</vt:lpstr>
      <vt:lpstr>List01_p1</vt:lpstr>
      <vt:lpstr>'Т-15 (коллекторы)'!List01_p1_minus_p3</vt:lpstr>
      <vt:lpstr>'Тепловая энергия'!List01_p1_minus_p3</vt:lpstr>
      <vt:lpstr>Теплоноситель!List01_p1_minus_p3</vt:lpstr>
      <vt:lpstr>'Услуги по передаче ТЭ, ТН'!List01_p1_minus_p3</vt:lpstr>
      <vt:lpstr>List01_p1_minus_p3</vt:lpstr>
      <vt:lpstr>'Т-15 (коллекторы)'!List01_p11</vt:lpstr>
      <vt:lpstr>'Тепловая энергия'!List01_p11</vt:lpstr>
      <vt:lpstr>Теплоноситель!List01_p11</vt:lpstr>
      <vt:lpstr>'Услуги по передаче ТЭ, ТН'!List01_p11</vt:lpstr>
      <vt:lpstr>List01_p11</vt:lpstr>
      <vt:lpstr>'Т-15 (коллекторы)'!List01_p12</vt:lpstr>
      <vt:lpstr>'Тепловая энергия'!List01_p12</vt:lpstr>
      <vt:lpstr>Теплоноситель!List01_p12</vt:lpstr>
      <vt:lpstr>'Услуги по передаче ТЭ, ТН'!List01_p12</vt:lpstr>
      <vt:lpstr>List01_p12</vt:lpstr>
      <vt:lpstr>'Т-15 (коллекторы)'!List01_p16</vt:lpstr>
      <vt:lpstr>'Тепловая энергия'!List01_p16</vt:lpstr>
      <vt:lpstr>Теплоноситель!List01_p16</vt:lpstr>
      <vt:lpstr>'Услуги по передаче ТЭ, ТН'!List01_p16</vt:lpstr>
      <vt:lpstr>List01_p16</vt:lpstr>
      <vt:lpstr>'Т-15 (коллекторы)'!List01_p16_data</vt:lpstr>
      <vt:lpstr>'Тепловая энергия'!List01_p16_data</vt:lpstr>
      <vt:lpstr>Теплоноситель!List01_p16_data</vt:lpstr>
      <vt:lpstr>'Услуги по передаче ТЭ, ТН'!List01_p16_data</vt:lpstr>
      <vt:lpstr>List01_p16_data</vt:lpstr>
      <vt:lpstr>'Т-15 (коллекторы)'!List01_p19_20</vt:lpstr>
      <vt:lpstr>'Тепловая энергия'!List01_p19_20</vt:lpstr>
      <vt:lpstr>Теплоноситель!List01_p19_20</vt:lpstr>
      <vt:lpstr>'Услуги по передаче ТЭ, ТН'!List01_p19_20</vt:lpstr>
      <vt:lpstr>List01_p19_20</vt:lpstr>
      <vt:lpstr>'Т-15 (коллекторы)'!List01_p2_14</vt:lpstr>
      <vt:lpstr>'Тепловая энергия'!List01_p2_14</vt:lpstr>
      <vt:lpstr>Теплоноситель!List01_p2_14</vt:lpstr>
      <vt:lpstr>'Услуги по передаче ТЭ, ТН'!List01_p2_14</vt:lpstr>
      <vt:lpstr>List01_p2_14</vt:lpstr>
      <vt:lpstr>'Т-15 (коллекторы)'!List01_p3</vt:lpstr>
      <vt:lpstr>'Тепловая энергия'!List01_p3</vt:lpstr>
      <vt:lpstr>Теплоноситель!List01_p3</vt:lpstr>
      <vt:lpstr>'Услуги по передаче ТЭ, ТН'!List01_p3</vt:lpstr>
      <vt:lpstr>List01_p3</vt:lpstr>
      <vt:lpstr>'Т-15 (коллекторы)'!List01_p3_10_check</vt:lpstr>
      <vt:lpstr>'Тепловая энергия'!List01_p3_10_check</vt:lpstr>
      <vt:lpstr>Теплоноситель!List01_p3_10_check</vt:lpstr>
      <vt:lpstr>'Услуги по передаче ТЭ, ТН'!List01_p3_10_check</vt:lpstr>
      <vt:lpstr>List01_p3_10_check</vt:lpstr>
      <vt:lpstr>'Т-15 (коллекторы)'!List01_p3_11_check</vt:lpstr>
      <vt:lpstr>'Тепловая энергия'!List01_p3_11_check</vt:lpstr>
      <vt:lpstr>Теплоноситель!List01_p3_11_check</vt:lpstr>
      <vt:lpstr>'Услуги по передаче ТЭ, ТН'!List01_p3_11_check</vt:lpstr>
      <vt:lpstr>List01_p3_11_check</vt:lpstr>
      <vt:lpstr>'Т-15 (коллекторы)'!List01_p4</vt:lpstr>
      <vt:lpstr>'Тепловая энергия'!List01_p4</vt:lpstr>
      <vt:lpstr>Теплоноситель!List01_p4</vt:lpstr>
      <vt:lpstr>'Услуги по передаче ТЭ, ТН'!List01_p4</vt:lpstr>
      <vt:lpstr>List01_p4</vt:lpstr>
      <vt:lpstr>'Т-15 (коллекторы)'!List01_p9</vt:lpstr>
      <vt:lpstr>'Тепловая энергия'!List01_p9</vt:lpstr>
      <vt:lpstr>Теплоноситель!List01_p9</vt:lpstr>
      <vt:lpstr>'Услуги по передаче ТЭ, ТН'!List01_p9</vt:lpstr>
      <vt:lpstr>List01_p9</vt:lpstr>
      <vt:lpstr>'Т-15 (коллекторы)'!List01_purchTE</vt:lpstr>
      <vt:lpstr>'Тепловая энергия'!List01_purchTE</vt:lpstr>
      <vt:lpstr>Теплоноситель!List01_purchTE</vt:lpstr>
      <vt:lpstr>'Услуги по передаче ТЭ, ТН'!List01_purchTE</vt:lpstr>
      <vt:lpstr>List01_purchTE</vt:lpstr>
      <vt:lpstr>'Т-15 (коллекторы)'!List01_revenue_from_activity_80_flag</vt:lpstr>
      <vt:lpstr>'Тепловая энергия'!List01_revenue_from_activity_80_flag</vt:lpstr>
      <vt:lpstr>Теплоноситель!List01_revenue_from_activity_80_flag</vt:lpstr>
      <vt:lpstr>'Услуги по передаче ТЭ, ТН'!List01_revenue_from_activity_80_flag</vt:lpstr>
      <vt:lpstr>List01_revenue_from_activity_80_flag</vt:lpstr>
      <vt:lpstr>'Т-15 (коллекторы)'!obj_List01_22</vt:lpstr>
      <vt:lpstr>'Тепловая энергия'!obj_List01_22</vt:lpstr>
      <vt:lpstr>Теплоноситель!obj_List01_22</vt:lpstr>
      <vt:lpstr>'Услуги по передаче ТЭ, ТН'!obj_List01_22</vt:lpstr>
      <vt:lpstr>obj_List01_22</vt:lpstr>
      <vt:lpstr>'Т-15 (коллекторы)'!pDel_List01_2</vt:lpstr>
      <vt:lpstr>'Тепловая энергия'!pDel_List01_2</vt:lpstr>
      <vt:lpstr>Теплоноситель!pDel_List01_2</vt:lpstr>
      <vt:lpstr>'Услуги по передаче ТЭ, ТН'!pDel_List01_2</vt:lpstr>
      <vt:lpstr>pDel_List01_2</vt:lpstr>
      <vt:lpstr>'Т-15 (коллекторы)'!pDel_List01_3</vt:lpstr>
      <vt:lpstr>'Тепловая энергия'!pDel_List01_3</vt:lpstr>
      <vt:lpstr>Теплоноситель!pDel_List01_3</vt:lpstr>
      <vt:lpstr>'Услуги по передаче ТЭ, ТН'!pDel_List01_3</vt:lpstr>
      <vt:lpstr>pDel_List01_3</vt:lpstr>
      <vt:lpstr>'Т-15 (коллекторы)'!pDel_List01_4</vt:lpstr>
      <vt:lpstr>'Тепловая энергия'!pDel_List01_4</vt:lpstr>
      <vt:lpstr>Теплоноситель!pDel_List01_4</vt:lpstr>
      <vt:lpstr>'Услуги по передаче ТЭ, ТН'!pDel_List01_4</vt:lpstr>
      <vt:lpstr>pDel_List01_4</vt:lpstr>
      <vt:lpstr>'Т-15 (коллекторы)'!pDel_List01_7</vt:lpstr>
      <vt:lpstr>'Тепловая энергия'!pDel_List01_7</vt:lpstr>
      <vt:lpstr>Теплоноситель!pDel_List01_7</vt:lpstr>
      <vt:lpstr>'Услуги по передаче ТЭ, ТН'!pDel_List01_7</vt:lpstr>
      <vt:lpstr>pDel_List01_7</vt:lpstr>
      <vt:lpstr>'Т-15 (коллекторы)'!pIns_List01_1</vt:lpstr>
      <vt:lpstr>'Тепловая энергия'!pIns_List01_1</vt:lpstr>
      <vt:lpstr>Теплоноситель!pIns_List01_1</vt:lpstr>
      <vt:lpstr>'Услуги по передаче ТЭ, ТН'!pIns_List01_1</vt:lpstr>
      <vt:lpstr>pIns_List01_1</vt:lpstr>
      <vt:lpstr>'Т-15 (коллекторы)'!pIns_List01_2</vt:lpstr>
      <vt:lpstr>'Тепловая энергия'!pIns_List01_2</vt:lpstr>
      <vt:lpstr>Теплоноситель!pIns_List01_2</vt:lpstr>
      <vt:lpstr>'Услуги по передаче ТЭ, ТН'!pIns_List01_2</vt:lpstr>
      <vt:lpstr>pIns_List01_2</vt:lpstr>
      <vt:lpstr>'Т-15 (коллекторы)'!pIns_List01_3</vt:lpstr>
      <vt:lpstr>'Тепловая энергия'!pIns_List01_3</vt:lpstr>
      <vt:lpstr>Теплоноситель!pIns_List01_3</vt:lpstr>
      <vt:lpstr>'Услуги по передаче ТЭ, ТН'!pIns_List01_3</vt:lpstr>
      <vt:lpstr>pIns_List01_3</vt:lpstr>
      <vt:lpstr>'Т-15 (коллекторы)'!pIns_List01_4</vt:lpstr>
      <vt:lpstr>'Тепловая энергия'!pIns_List01_4</vt:lpstr>
      <vt:lpstr>Теплоноситель!pIns_List01_4</vt:lpstr>
      <vt:lpstr>'Услуги по передаче ТЭ, ТН'!pIns_List01_4</vt:lpstr>
      <vt:lpstr>pIns_List01_4</vt:lpstr>
      <vt:lpstr>'Т-15 (коллекторы)'!pIns_List01_5</vt:lpstr>
      <vt:lpstr>'Тепловая энергия'!pIns_List01_5</vt:lpstr>
      <vt:lpstr>Теплоноситель!pIns_List01_5</vt:lpstr>
      <vt:lpstr>'Услуги по передаче ТЭ, ТН'!pIns_List01_5</vt:lpstr>
      <vt:lpstr>pIns_List01_5</vt:lpstr>
      <vt:lpstr>'Т-15 (коллекторы)'!pIns_List01_6</vt:lpstr>
      <vt:lpstr>'Тепловая энергия'!pIns_List01_6</vt:lpstr>
      <vt:lpstr>Теплоноситель!pIns_List01_6</vt:lpstr>
      <vt:lpstr>'Услуги по передаче ТЭ, ТН'!pIns_List01_6</vt:lpstr>
      <vt:lpstr>pIns_List01_6</vt:lpstr>
      <vt:lpstr>'Т-15 (коллекторы)'!pIns_List01_7</vt:lpstr>
      <vt:lpstr>'Тепловая энергия'!pIns_List01_7</vt:lpstr>
      <vt:lpstr>Теплоноситель!pIns_List01_7</vt:lpstr>
      <vt:lpstr>'Услуги по передаче ТЭ, ТН'!pIns_List01_7</vt:lpstr>
      <vt:lpstr>pIns_List01_7</vt:lpstr>
      <vt:lpstr>'Т-15 (коллекторы)'!Область_печати</vt:lpstr>
      <vt:lpstr>'Т-6 (коллекторы)'!Область_печати</vt:lpstr>
      <vt:lpstr>'Тепловая энергия'!Область_печати</vt:lpstr>
      <vt:lpstr>Теплоноситель!Область_печати</vt:lpstr>
      <vt:lpstr>'Услуги по передаче ТЭ, ТН'!Область_печати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2021-04-27T16:34:26Z</dcterms:modified>
</cp:coreProperties>
</file>